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2_人材育成・確保\"/>
    </mc:Choice>
  </mc:AlternateContent>
  <bookViews>
    <workbookView xWindow="28680" yWindow="-795"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definedNames>
    <definedName name="_Key1" localSheetId="5" hidden="1">#REF!</definedName>
    <definedName name="_Key1" localSheetId="8" hidden="1">#REF!</definedName>
    <definedName name="_Key1" localSheetId="12" hidden="1">#REF!</definedName>
    <definedName name="_Key1" localSheetId="10" hidden="1">#REF!</definedName>
    <definedName name="_Key1" hidden="1">#REF!</definedName>
    <definedName name="_Order1" hidden="1">255</definedName>
    <definedName name="_Sort" localSheetId="5" hidden="1">#REF!</definedName>
    <definedName name="_Sort" localSheetId="8" hidden="1">#REF!</definedName>
    <definedName name="_Sort" localSheetId="12" hidden="1">#REF!</definedName>
    <definedName name="_Sort" localSheetId="10" hidden="1">#REF!</definedName>
    <definedName name="_Sort" hidden="1">#REF!</definedName>
    <definedName name="_xlnm.Print_Area" localSheetId="5">'(別紙1)事業計画書'!$A$1:$M$37</definedName>
    <definedName name="_xlnm.Print_Area" localSheetId="8">'(別紙2)変更事業計画書'!$A$1:$M$53</definedName>
    <definedName name="_xlnm.Print_Area" localSheetId="12">'(別紙3)事業報告書'!$A$1:$M$45</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ものづくり関心向上啓発活動支援事業補助金">松江市小規模企業者支援事業補助金[松江市ものづくり関心向上啓発活動支援事業補助金]</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26" l="1"/>
  <c r="I35" i="26"/>
  <c r="E35" i="26"/>
  <c r="K35" i="26"/>
  <c r="G37" i="26"/>
  <c r="I37" i="26"/>
  <c r="E37" i="26"/>
  <c r="K37" i="26"/>
  <c r="K39" i="26"/>
  <c r="K41" i="26"/>
  <c r="K36" i="26"/>
  <c r="K38" i="26"/>
  <c r="K40" i="26"/>
  <c r="K42" i="26"/>
  <c r="G39" i="26"/>
  <c r="I39" i="26"/>
  <c r="E39" i="26"/>
  <c r="J44" i="26"/>
  <c r="J52" i="25"/>
  <c r="R10" i="22"/>
  <c r="B8" i="9"/>
  <c r="R10" i="9"/>
  <c r="R10" i="8"/>
  <c r="K34" i="26"/>
  <c r="K24" i="26"/>
  <c r="K26" i="26"/>
  <c r="K28" i="26"/>
  <c r="K30" i="26"/>
  <c r="K32" i="26"/>
  <c r="G40" i="26"/>
  <c r="I40" i="26"/>
  <c r="E40" i="26"/>
  <c r="E48" i="25"/>
  <c r="E33" i="23"/>
  <c r="E47" i="25"/>
  <c r="C25" i="26"/>
  <c r="C27" i="26"/>
  <c r="C29" i="26"/>
  <c r="C31" i="26"/>
  <c r="C33" i="26"/>
  <c r="C35" i="26"/>
  <c r="C37" i="26"/>
  <c r="C23" i="26"/>
  <c r="G45" i="25"/>
  <c r="I45" i="25"/>
  <c r="E45" i="25"/>
  <c r="G43" i="25"/>
  <c r="I43" i="25"/>
  <c r="E43" i="25"/>
  <c r="K44" i="25"/>
  <c r="K46" i="25"/>
  <c r="K42" i="25"/>
  <c r="K40" i="25"/>
  <c r="K38" i="25"/>
  <c r="K36" i="25"/>
  <c r="K34" i="25"/>
  <c r="K32" i="25"/>
  <c r="K48" i="25"/>
  <c r="I48" i="25"/>
  <c r="G48" i="25"/>
  <c r="C33" i="25"/>
  <c r="C35" i="25"/>
  <c r="C37" i="25"/>
  <c r="C39" i="25"/>
  <c r="C41" i="25"/>
  <c r="C43" i="25"/>
  <c r="C45" i="25"/>
  <c r="C31" i="25"/>
  <c r="K45" i="25"/>
  <c r="K43" i="25"/>
  <c r="I33" i="23"/>
  <c r="G33" i="23"/>
  <c r="K33" i="23"/>
  <c r="K31" i="23"/>
  <c r="K32" i="23"/>
  <c r="C31" i="23"/>
  <c r="C32" i="23"/>
  <c r="C26" i="23"/>
  <c r="C27" i="23"/>
  <c r="C28" i="23"/>
  <c r="C29" i="23"/>
  <c r="C30" i="23"/>
  <c r="C25" i="23"/>
  <c r="H10" i="22"/>
  <c r="H10" i="9"/>
  <c r="F10" i="3"/>
  <c r="H11" i="9"/>
  <c r="H10" i="8"/>
  <c r="E5" i="23"/>
  <c r="E5" i="25"/>
  <c r="F12" i="26"/>
  <c r="A2" i="26"/>
  <c r="K50" i="25"/>
  <c r="K34" i="23"/>
  <c r="A2" i="25"/>
  <c r="G41" i="25"/>
  <c r="G33" i="26"/>
  <c r="I41" i="25"/>
  <c r="I33" i="26"/>
  <c r="E41" i="25"/>
  <c r="E33" i="26"/>
  <c r="K33" i="26"/>
  <c r="D16" i="26"/>
  <c r="K49" i="25"/>
  <c r="D12" i="26"/>
  <c r="D22" i="25"/>
  <c r="D14" i="26"/>
  <c r="D10" i="26"/>
  <c r="H14" i="15"/>
  <c r="H14" i="22"/>
  <c r="F20" i="25"/>
  <c r="G47" i="25"/>
  <c r="I47" i="25"/>
  <c r="K47" i="25"/>
  <c r="K41" i="25"/>
  <c r="A2" i="23"/>
  <c r="F18" i="23"/>
  <c r="K30" i="23"/>
  <c r="K15" i="5"/>
  <c r="I39" i="25"/>
  <c r="I31" i="26"/>
  <c r="G39" i="25"/>
  <c r="G31" i="26"/>
  <c r="E39" i="25"/>
  <c r="E31" i="26"/>
  <c r="I37" i="25"/>
  <c r="I29" i="26"/>
  <c r="G37" i="25"/>
  <c r="G29" i="26"/>
  <c r="E37" i="25"/>
  <c r="E29" i="26"/>
  <c r="I35" i="25"/>
  <c r="I27" i="26"/>
  <c r="G35" i="25"/>
  <c r="G27" i="26"/>
  <c r="E35" i="25"/>
  <c r="E27" i="26"/>
  <c r="I33" i="25"/>
  <c r="I25" i="26"/>
  <c r="G33" i="25"/>
  <c r="G25" i="26"/>
  <c r="E33" i="25"/>
  <c r="E25" i="26"/>
  <c r="I31" i="25"/>
  <c r="I23" i="26"/>
  <c r="G31" i="25"/>
  <c r="G23" i="26"/>
  <c r="E31" i="25"/>
  <c r="E23" i="26"/>
  <c r="K31" i="26"/>
  <c r="K29" i="26"/>
  <c r="K27" i="26"/>
  <c r="K25" i="26"/>
  <c r="K23" i="26"/>
  <c r="D13" i="26"/>
  <c r="D17" i="26"/>
  <c r="D11" i="26"/>
  <c r="E3" i="26"/>
  <c r="H13" i="5"/>
  <c r="M15" i="8"/>
  <c r="K15" i="3"/>
  <c r="M13" i="8"/>
  <c r="R14" i="8"/>
  <c r="M18" i="8"/>
  <c r="M14" i="8"/>
  <c r="K11" i="3"/>
  <c r="K19" i="3"/>
  <c r="D24" i="25"/>
  <c r="D20" i="25"/>
  <c r="D18" i="25"/>
  <c r="D21" i="25"/>
  <c r="D25" i="25"/>
  <c r="D19" i="25"/>
  <c r="J11" i="25"/>
  <c r="E11" i="25"/>
  <c r="K10" i="25"/>
  <c r="E10" i="25"/>
  <c r="E9" i="25"/>
  <c r="I7" i="25"/>
  <c r="F7" i="25"/>
  <c r="K39" i="25"/>
  <c r="K37" i="25"/>
  <c r="K35" i="25"/>
  <c r="K33" i="25"/>
  <c r="K31" i="25"/>
  <c r="E6" i="25"/>
  <c r="E4" i="25"/>
  <c r="E3" i="25"/>
  <c r="D18" i="23"/>
  <c r="D20" i="23"/>
  <c r="D17" i="23"/>
  <c r="K25" i="23"/>
  <c r="K26" i="23"/>
  <c r="K27" i="23"/>
  <c r="K28" i="23"/>
  <c r="K29"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<sst xmlns="http://schemas.openxmlformats.org/spreadsheetml/2006/main" count="589" uniqueCount="305">
  <si>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</si>
  <si>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</si>
  <si>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</si>
  <si>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</si>
  <si>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</si>
  <si>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</si>
  <si>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</si>
  <si>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</si>
  <si>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</si>
  <si>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</si>
  <si>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</si>
  <si>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</si>
  <si>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</si>
  <si>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</si>
  <si>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</si>
  <si>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</si>
  <si>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</si>
  <si>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</si>
  <si>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</si>
  <si>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</si>
  <si>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</si>
  <si>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</si>
  <si>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</si>
  <si>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</si>
  <si>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</si>
  <si>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</si>
  <si>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</si>
  <si>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</si>
  <si>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</si>
  <si>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</si>
  <si>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</si>
  <si>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</si>
  <si>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</si>
  <si>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</si>
  <si>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</si>
  <si>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</si>
  <si>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</si>
  <si>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</si>
  <si>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</si>
  <si>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</si>
  <si>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</si>
  <si>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</si>
  <si>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</si>
  <si>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</si>
  <si>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</si>
  <si>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</si>
  <si>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</si>
  <si>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</si>
  <si>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</si>
  <si>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</si>
  <si>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</si>
  <si>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</si>
  <si>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</si>
  <si>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</si>
  <si>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</si>
  <si>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</si>
  <si>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</si>
  <si>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</si>
  <si>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</si>
  <si>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</si>
  <si>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</si>
  <si>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</si>
  <si>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</si>
  <si>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</si>
  <si>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</si>
  <si>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</si>
  <si>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</si>
  <si>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</si>
  <si>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</si>
  <si>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</si>
  <si>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</si>
  <si>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</si>
  <si>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</si>
  <si>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</si>
  <si>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</si>
  <si>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</si>
  <si>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</si>
  <si>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</si>
  <si>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</si>
  <si>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</si>
  <si>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</si>
  <si>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</si>
  <si>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</si>
  <si>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</si>
  <si>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</si>
  <si>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</si>
  <si>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</si>
  <si>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</si>
  <si>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</si>
  <si>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</si>
  <si>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</si>
  <si>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</si>
  <si>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</si>
  <si>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</si>
  <si>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</si>
  <si>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</si>
  <si>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</si>
  <si>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</si>
  <si>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</si>
  <si>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</si>
  <si>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</si>
  <si>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</si>
  <si>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</si>
  <si>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</si>
  <si>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</si>
  <si>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</si>
  <si>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</si>
  <si>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</si>
  <si>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</si>
  <si>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</si>
  <si>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</si>
  <si>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</si>
  <si>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</si>
  <si>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</si>
  <si>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</si>
  <si>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</si>
  <si>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</si>
  <si>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</si>
  <si>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</si>
  <si>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</si>
  <si>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</si>
  <si>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</si>
  <si>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</si>
  <si>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</si>
  <si>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</si>
  <si>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</si>
  <si>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</si>
  <si>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</si>
  <si>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</si>
  <si>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</si>
  <si>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</si>
  <si>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</si>
  <si>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</si>
  <si>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</si>
  <si>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</si>
  <si>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</si>
  <si>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</si>
  <si>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</si>
  <si>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</si>
  <si>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</si>
  <si>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</si>
  <si>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</si>
  <si>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</si>
  <si>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</si>
  <si>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</si>
  <si>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</si>
  <si>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</si>
  <si>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</si>
  <si>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</si>
  <si>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</si>
  <si>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</si>
  <si>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</si>
  <si>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</si>
  <si>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</si>
  <si>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</si>
  <si>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</si>
  <si>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</si>
  <si>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</si>
  <si>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</si>
  <si>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</si>
  <si>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</si>
  <si>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</si>
  <si>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</si>
  <si>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</si>
  <si>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</si>
  <si>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</si>
  <si>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</si>
  <si>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</si>
  <si>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</si>
  <si>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</si>
  <si>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</si>
  <si>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</si>
  <si>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</si>
  <si>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</si>
  <si>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</si>
  <si>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</si>
  <si>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</si>
  <si>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</si>
  <si>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</si>
  <si>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</si>
  <si>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</si>
  <si>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</si>
  <si>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</si>
  <si>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</si>
  <si>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</si>
  <si>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</si>
  <si>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</si>
  <si>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</si>
  <si>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</si>
  <si>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</si>
  <si>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</si>
  <si>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</si>
  <si>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</si>
  <si>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</si>
  <si>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</si>
  <si>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</si>
  <si>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</si>
  <si>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</si>
  <si>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</si>
  <si>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</si>
  <si>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</si>
  <si>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</si>
  <si>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</si>
  <si>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</si>
  <si>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</si>
  <si>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</si>
  <si>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</si>
  <si>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</si>
  <si>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</si>
  <si>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</si>
  <si>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</si>
  <si>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</si>
  <si>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</si>
  <si>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</si>
  <si>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</si>
  <si>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</si>
  <si>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</si>
  <si>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</si>
  <si>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</si>
  <si>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</si>
  <si>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</si>
  <si>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</si>
  <si>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</si>
  <si>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</si>
  <si>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</si>
  <si>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</si>
  <si>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2 事業計画</t>
    <rPh sb="2" eb="4">
      <t>ジギョウ</t>
    </rPh>
    <rPh sb="4" eb="6">
      <t>ケイカク</t>
    </rPh>
    <phoneticPr fontId="21"/>
  </si>
  <si>
    <t>期待される効果</t>
    <rPh sb="0" eb="2">
      <t>キタイ</t>
    </rPh>
    <rPh sb="5" eb="7">
      <t>コウカ</t>
    </rPh>
    <phoneticPr fontId="1"/>
  </si>
  <si>
    <t>人材確保の現状</t>
    <rPh sb="0" eb="4">
      <t>ジンザイカクホ</t>
    </rPh>
    <rPh sb="5" eb="7">
      <t>ゲンジョウ</t>
    </rPh>
    <phoneticPr fontId="1"/>
  </si>
  <si>
    <t>事業の目的と内容</t>
    <rPh sb="0" eb="2">
      <t>ジギョウ</t>
    </rPh>
    <rPh sb="3" eb="5">
      <t>モクテキ</t>
    </rPh>
    <rPh sb="6" eb="8">
      <t>ナイヨウ</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</si>
  <si>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</si>
  <si>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</si>
  <si>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</si>
  <si>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</si>
  <si>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※補助金交付申請額【Ｃ】は、補助対象経費【Ａ－Ｂ】の合計額の2分の1の額
  （1,000円未満切捨て、上限：50万円）</t>
    <phoneticPr fontId="21"/>
  </si>
  <si>
    <t>事業の実施状況</t>
    <rPh sb="0" eb="2">
      <t>ジギョウ</t>
    </rPh>
    <rPh sb="3" eb="5">
      <t>ジッシ</t>
    </rPh>
    <rPh sb="5" eb="7">
      <t>ジョウキョウ</t>
    </rPh>
    <phoneticPr fontId="1"/>
  </si>
  <si>
    <t>事業の効果・実績</t>
    <rPh sb="0" eb="2">
      <t>ジギョウ</t>
    </rPh>
    <rPh sb="3" eb="5">
      <t>コウカ</t>
    </rPh>
    <rPh sb="6" eb="8">
      <t>ジッセキ</t>
    </rPh>
    <phoneticPr fontId="1"/>
  </si>
  <si>
    <t>今後の取組</t>
    <rPh sb="0" eb="2">
      <t>コンゴ</t>
    </rPh>
    <rPh sb="3" eb="5">
      <t>トリクミ</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</si>
  <si>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</si>
  <si>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</si>
  <si>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2 事業結果</t>
    <rPh sb="2" eb="6">
      <t>ジギョウケッカ</t>
    </rPh>
    <phoneticPr fontId="2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</si>
  <si>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</si>
  <si>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</si>
  <si>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</si>
  <si>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</si>
  <si>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</si>
  <si>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</si>
  <si>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</si>
  <si>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</si>
  <si>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</si>
  <si>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</si>
  <si>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</si>
  <si>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</si>
  <si>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</si>
  <si>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</si>
  <si>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</si>
  <si>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※補助金交付申請額【Ｃ】は、補助対象経費【Ａ－Ｂ】の合計額の2分の1の額
  （1,000円未満切捨て、上限：50万円）
※ 変更部分について【上段（　）書き：変更前】【下段：変更後】の
   上下二段書きで記載してください。</t>
    <phoneticPr fontId="2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</si>
  <si>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</si>
  <si>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</si>
  <si>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</si>
  <si>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</si>
  <si>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</si>
  <si>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</si>
  <si>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</si>
  <si>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</si>
  <si>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</si>
  <si>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</si>
  <si>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</si>
  <si>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</si>
  <si>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</si>
  <si>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</si>
  <si>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</si>
  <si>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</si>
  <si>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</si>
  <si>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</si>
  <si>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</si>
  <si>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</si>
  <si>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</si>
  <si>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</si>
  <si>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</si>
  <si>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</si>
  <si>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</si>
  <si>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</si>
  <si>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</si>
  <si>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</si>
  <si>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</si>
  <si>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</si>
  <si>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</si>
  <si>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</si>
  <si>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</si>
  <si>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</si>
  <si>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</si>
  <si>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</si>
  <si>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</si>
  <si>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</si>
  <si>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※補助金交付申請額【Ｃ】は、補助対象経費【Ａ－Ｂ】の合計額の2分の1の額
  （1,000円未満切捨て、上限：50万円）
※交付申請時および変更交付申請時と変更となった経費がある場合は、下段に
　変更後の経費を記入してください。</t>
    <phoneticPr fontId="21"/>
  </si>
  <si>
    <t>松江市ものづくり関心向上啓発活動支援事業補助金</t>
    <rPh sb="0" eb="3">
      <t>マツエシ</t>
    </rPh>
    <rPh sb="8" eb="10">
      <t>カンシン</t>
    </rPh>
    <rPh sb="10" eb="12">
      <t>コウジョウ</t>
    </rPh>
    <rPh sb="12" eb="16">
      <t>ケイハツカツドウ</t>
    </rPh>
    <rPh sb="16" eb="23">
      <t>シエンジギョウホジョキン</t>
    </rPh>
    <phoneticPr fontId="1"/>
  </si>
  <si>
    <t>ものづくり関心向上啓発活動支援事業</t>
    <phoneticPr fontId="1"/>
  </si>
  <si>
    <t>１．事業計画書
２．企業グループの概要がわかるもの
３．幹事選定報告書
４．定款又はこれに準ずる規約、会則等
５．補助事業の概要補足資料
６．直近2期分の決算書の写し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61">
      <t>ホジョジギョウ</t>
    </rPh>
    <rPh sb="62" eb="64">
      <t>ガイヨウ</t>
    </rPh>
    <rPh sb="64" eb="68">
      <t>ホソクシリョウ</t>
    </rPh>
    <rPh sb="71" eb="73">
      <t>チョッキン</t>
    </rPh>
    <rPh sb="74" eb="76">
      <t>キブン</t>
    </rPh>
    <rPh sb="77" eb="80">
      <t>ケッサンショ</t>
    </rPh>
    <rPh sb="81" eb="82">
      <t>ウツ</t>
    </rPh>
    <rPh sb="89" eb="92">
      <t>シンセイシャ</t>
    </rPh>
    <rPh sb="93" eb="95">
      <t>キギョウ</t>
    </rPh>
    <rPh sb="100" eb="102">
      <t>バアイ</t>
    </rPh>
    <rPh sb="104" eb="106">
      <t>ヒツヨウ</t>
    </rPh>
    <phoneticPr fontId="1"/>
  </si>
  <si>
    <t>機械装置等購入費</t>
    <rPh sb="0" eb="5">
      <t>キカイソウチトウ</t>
    </rPh>
    <rPh sb="5" eb="8">
      <t>コウニュウヒ</t>
    </rPh>
    <phoneticPr fontId="1"/>
  </si>
  <si>
    <t>原材料・副資材費</t>
    <rPh sb="0" eb="3">
      <t>ゲンザイリョウ</t>
    </rPh>
    <rPh sb="4" eb="8">
      <t>フクシザイヒ</t>
    </rPh>
    <phoneticPr fontId="1"/>
  </si>
  <si>
    <t>広告宣伝費</t>
    <rPh sb="0" eb="2">
      <t>コウコク</t>
    </rPh>
    <rPh sb="2" eb="5">
      <t>センデンヒ</t>
    </rPh>
    <phoneticPr fontId="1"/>
  </si>
  <si>
    <t>使用料</t>
    <rPh sb="0" eb="3">
      <t>シヨウリョウ</t>
    </rPh>
    <phoneticPr fontId="1"/>
  </si>
  <si>
    <t>謝金・委託費</t>
    <rPh sb="0" eb="2">
      <t>シャキン</t>
    </rPh>
    <rPh sb="3" eb="6">
      <t>イタクヒ</t>
    </rPh>
    <phoneticPr fontId="1"/>
  </si>
  <si>
    <t>その他経費</t>
    <rPh sb="2" eb="5">
      <t>タケイヒ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</si>
</sst>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466">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6"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2"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0" fillId="0" borderId="28" xfId="0" applyFill="1" applyBorder="1">
      <alignment vertical="center"/>
    </xf>
    <xf numFmtId="0" fontId="0" fillId="0" borderId="0" xfId="0" applyBorder="1">
      <alignment vertical="center"/>
    </xf>
    <xf numFmtId="0" fontId="15" fillId="2" borderId="28" xfId="0" applyFont="1" applyFill="1" applyBorder="1" applyAlignment="1">
      <alignment horizontal="center" vertical="center" shrinkToFit="1"/>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protection locked="0"/>
    </xf>
    <xf numFmtId="0" fontId="13" fillId="2" borderId="28" xfId="4" applyFont="1" applyFill="1" applyBorder="1" applyAlignment="1">
      <alignment horizontal="center" vertical="center"/>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2" borderId="28" xfId="5" applyFont="1" applyFill="1" applyBorder="1" applyAlignment="1" applyProtection="1"/>
    <xf numFmtId="0" fontId="13" fillId="2" borderId="78" xfId="4" applyFont="1" applyFill="1" applyBorder="1" applyAlignment="1">
      <alignment horizontal="center" vertical="center" wrapText="1"/>
    </xf>
    <xf numFmtId="0" fontId="13" fillId="2" borderId="104"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5" fillId="3" borderId="25" xfId="4" applyFont="1" applyFill="1" applyBorder="1" applyAlignment="1" applyProtection="1">
      <alignment vertical="center" wrapText="1"/>
      <protection locked="0"/>
    </xf>
    <xf numFmtId="0" fontId="5" fillId="3" borderId="26" xfId="4" applyFont="1" applyFill="1" applyBorder="1" applyAlignment="1" applyProtection="1">
      <alignment vertical="center" wrapText="1"/>
      <protection locked="0"/>
    </xf>
    <xf numFmtId="0" fontId="13" fillId="2" borderId="28" xfId="4" applyFont="1" applyFill="1" applyBorder="1" applyAlignment="1">
      <alignment horizontal="center" vertical="center" wrapText="1"/>
    </xf>
    <xf numFmtId="0" fontId="5" fillId="3" borderId="28" xfId="4" applyFont="1" applyFill="1" applyBorder="1" applyAlignment="1" applyProtection="1">
      <alignment vertical="center" wrapText="1"/>
      <protection locked="0"/>
    </xf>
    <xf numFmtId="0" fontId="5" fillId="3" borderId="29" xfId="4" applyFont="1" applyFill="1" applyBorder="1" applyAlignment="1" applyProtection="1">
      <alignment vertical="center" wrapText="1"/>
      <protection locked="0"/>
    </xf>
    <xf numFmtId="0" fontId="13" fillId="2" borderId="31" xfId="4" applyFont="1" applyFill="1" applyBorder="1" applyAlignment="1">
      <alignment horizontal="center" vertical="center" wrapText="1"/>
    </xf>
    <xf numFmtId="0" fontId="5" fillId="3" borderId="31" xfId="4" applyFont="1" applyFill="1" applyBorder="1" applyAlignment="1" applyProtection="1">
      <alignment vertical="center" wrapText="1"/>
      <protection locked="0"/>
    </xf>
    <xf numFmtId="0" fontId="5" fillId="3" borderId="32" xfId="4" applyFont="1" applyFill="1" applyBorder="1" applyAlignment="1" applyProtection="1">
      <alignment vertical="center" wrapText="1"/>
      <protection locked="0"/>
    </xf>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9" xfId="4" applyFont="1" applyFill="1" applyBorder="1" applyAlignment="1">
      <alignment horizontal="center" vertical="center"/>
    </xf>
    <xf numFmtId="0" fontId="13" fillId="2" borderId="30" xfId="4" applyFont="1" applyFill="1" applyBorder="1" applyAlignment="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1" xfId="5" applyFont="1" applyFill="1" applyBorder="1" applyAlignment="1" applyProtection="1">
      <alignment horizontal="right" vertical="center"/>
    </xf>
    <xf numFmtId="38" fontId="5" fillId="2" borderId="92"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2" xfId="4" applyFont="1" applyFill="1" applyBorder="1" applyAlignment="1" applyProtection="1">
      <alignment horizontal="center"/>
      <protection locked="0"/>
    </xf>
    <xf numFmtId="0" fontId="11" fillId="3"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0" fontId="25" fillId="2" borderId="28" xfId="4" applyFont="1" applyFill="1" applyBorder="1" applyAlignment="1">
      <alignment horizontal="center" vertical="center" wrapText="1"/>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5" fillId="3" borderId="28" xfId="4" applyFont="1" applyFill="1" applyBorder="1" applyProtection="1">
      <protection locked="0"/>
    </xf>
    <xf numFmtId="0" fontId="5" fillId="2" borderId="28" xfId="4" applyFont="1" applyFill="1" applyBorder="1"/>
    <xf numFmtId="0" fontId="13" fillId="2" borderId="28" xfId="4" applyFont="1" applyFill="1" applyBorder="1" applyAlignment="1">
      <alignment horizontal="center"/>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25" fillId="2" borderId="28" xfId="4" applyFont="1" applyFill="1" applyBorder="1" applyAlignment="1">
      <alignment horizontal="center" vertical="center"/>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8"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1"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38" fontId="5" fillId="2" borderId="110"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0" fontId="13" fillId="2" borderId="97"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xf numFmtId="0" fontId="5" fillId="2" borderId="67" xfId="4" applyFont="1" applyFill="1" applyBorder="1"/>
    <xf numFmtId="0" fontId="5" fillId="2" borderId="84" xfId="4" applyFont="1" applyFill="1" applyBorder="1"/>
    <xf numFmtId="179" fontId="5" fillId="2" borderId="28" xfId="5" applyNumberFormat="1" applyFont="1" applyFill="1" applyBorder="1" applyAlignment="1" applyProtection="1">
      <alignment vertical="center"/>
    </xf>
    <xf numFmtId="179" fontId="5" fillId="2" borderId="93" xfId="5" applyNumberFormat="1" applyFont="1" applyFill="1" applyBorder="1" applyAlignment="1" applyProtection="1">
      <alignment horizontal="right" vertical="center"/>
    </xf>
    <xf numFmtId="179" fontId="5" fillId="2" borderId="94" xfId="5" applyNumberFormat="1" applyFont="1" applyFill="1" applyBorder="1" applyAlignment="1" applyProtection="1">
      <alignment horizontal="right" vertical="center"/>
    </xf>
    <xf numFmtId="38" fontId="5" fillId="2" borderId="28" xfId="2" applyFont="1" applyFill="1" applyBorder="1" applyAlignment="1" applyProtection="1">
      <alignment horizontal="right" vertical="center"/>
    </xf>
    <xf numFmtId="179" fontId="5" fillId="2" borderId="28" xfId="5" applyNumberFormat="1" applyFont="1" applyFill="1" applyBorder="1" applyAlignment="1" applyProtection="1"/>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90"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90" xfId="4" applyFont="1" applyFill="1" applyBorder="1" applyAlignment="1">
      <alignment horizontal="center" vertical="center"/>
    </xf>
    <xf numFmtId="0" fontId="23" fillId="2" borderId="68" xfId="4" applyFont="1" applyFill="1" applyBorder="1" applyAlignment="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5" xfId="2" applyFont="1" applyFill="1" applyBorder="1" applyAlignment="1" applyProtection="1">
      <alignment horizontal="right" vertical="center"/>
    </xf>
    <xf numFmtId="38" fontId="5" fillId="2" borderId="96" xfId="2" applyFont="1" applyFill="1" applyBorder="1" applyAlignment="1" applyProtection="1">
      <alignment horizontal="right" vertical="center"/>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0" borderId="103"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5" fillId="3" borderId="75" xfId="4" applyFont="1" applyFill="1" applyBorder="1" applyAlignment="1" applyProtection="1">
      <alignment horizontal="left" vertical="center" wrapText="1"/>
      <protection locked="0"/>
    </xf>
    <xf numFmtId="0" fontId="5" fillId="3" borderId="76" xfId="4" applyFont="1" applyFill="1" applyBorder="1" applyAlignment="1" applyProtection="1">
      <alignment horizontal="left" vertical="center" wrapText="1"/>
      <protection locked="0"/>
    </xf>
    <xf numFmtId="0" fontId="5" fillId="3" borderId="88" xfId="4" applyFont="1" applyFill="1" applyBorder="1" applyAlignment="1" applyProtection="1">
      <alignment horizontal="left" vertical="center" wrapText="1"/>
      <protection locked="0"/>
    </xf>
    <xf numFmtId="0" fontId="13" fillId="2" borderId="105" xfId="4" applyFont="1" applyFill="1" applyBorder="1" applyAlignment="1">
      <alignment horizontal="center" vertical="center"/>
    </xf>
    <xf numFmtId="0" fontId="5" fillId="2" borderId="105" xfId="4" applyFont="1" applyFill="1" applyBorder="1" applyAlignment="1">
      <alignment horizontal="center" vertical="center" shrinkToFit="1"/>
    </xf>
    <xf numFmtId="0" fontId="5" fillId="2" borderId="107" xfId="4" applyFont="1" applyFill="1" applyBorder="1" applyAlignment="1">
      <alignment horizontal="center" vertical="center" shrinkToFit="1"/>
    </xf>
    <xf numFmtId="0" fontId="13" fillId="2" borderId="24"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5" fillId="3" borderId="85" xfId="4" applyFont="1" applyFill="1" applyBorder="1" applyAlignment="1" applyProtection="1">
      <alignment horizontal="left" vertical="center" wrapText="1"/>
      <protection locked="0"/>
    </xf>
    <xf numFmtId="0" fontId="5" fillId="3" borderId="86" xfId="4" applyFont="1" applyFill="1" applyBorder="1" applyAlignment="1" applyProtection="1">
      <alignment horizontal="left" vertical="center" wrapText="1"/>
      <protection locked="0"/>
    </xf>
    <xf numFmtId="0" fontId="5" fillId="3" borderId="87" xfId="4" applyFont="1" applyFill="1" applyBorder="1" applyAlignment="1" applyProtection="1">
      <alignment horizontal="left" vertical="center" wrapText="1"/>
      <protection locked="0"/>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5">
    <dxf>
      <border diagonalUp="0" diagonalDown="0">
        <left/>
        <right/>
        <top style="thin">
          <color indexed="64"/>
        </top>
        <bottom/>
        <vertical/>
        <horizontal/>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4" tableBorderDxfId="33" totalsRowBorderDxfId="32">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1" tableBorderDxfId="30" totalsRowBorderDxfId="29">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8" tableBorderDxfId="27" totalsRowBorderDxfId="26">
  <autoFilter ref="C9:C11"/>
  <tableColumns count="1">
    <tableColumn id="1" name="松江市環境負荷軽減活動支援事業補助金" dataDxfId="25"/>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4" tableBorderDxfId="23" totalsRowBorderDxfId="22">
  <autoFilter ref="D9:D11"/>
  <tableColumns count="1">
    <tableColumn id="1" name="松江市人材育成支援事業補助金" dataDxfId="21"/>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20" tableBorderDxfId="19" totalsRowBorderDxfId="18">
  <autoFilter ref="E9:E10"/>
  <tableColumns count="1">
    <tableColumn id="1" name="松江市人材確保支援事業補助金" dataDxfId="17"/>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6" tableBorderDxfId="15" totalsRowBorderDxfId="14">
  <autoFilter ref="F9:F10"/>
  <tableColumns count="1">
    <tableColumn id="1" name="松江市職場改善活動支援事業補助金" dataDxfId="13"/>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2" tableBorderDxfId="11" totalsRowBorderDxfId="10">
  <autoFilter ref="G9:G12"/>
  <tableColumns count="1">
    <tableColumn id="1" name="松江市販路開拓支援事業補助金" dataDxfId="9"/>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8" tableBorderDxfId="7" totalsRowBorderDxfId="6">
  <autoFilter ref="H9:H12"/>
  <tableColumns count="1">
    <tableColumn id="1" name="松江市新製品・新技術開発支援事業補助金" dataDxfId="5"/>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J10" totalsRowShown="0" headerRowBorderDxfId="4" tableBorderDxfId="3" totalsRowBorderDxfId="2">
  <autoFilter ref="I9:J10"/>
  <tableColumns count="2">
    <tableColumn id="1" name="松江市小規模企業者支援事業補助金" dataDxfId="1"/>
    <tableColumn id="2" name="松江市ものづくり関心向上啓発活動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6" workbookViewId="0">
      <selection activeCell="B19" sqref="B19"/>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241</v>
      </c>
      <c r="E2" s="9" t="s">
        <v>239</v>
      </c>
    </row>
    <row r="3" spans="1:5" ht="93.75" x14ac:dyDescent="0.4">
      <c r="A3" s="8">
        <v>2</v>
      </c>
      <c r="B3" s="8" t="s">
        <v>87</v>
      </c>
      <c r="C3" s="8" t="s">
        <v>89</v>
      </c>
      <c r="D3" s="9" t="s">
        <v>241</v>
      </c>
      <c r="E3" s="9" t="s">
        <v>239</v>
      </c>
    </row>
    <row r="4" spans="1:5" ht="93.75" x14ac:dyDescent="0.4">
      <c r="A4" s="8">
        <v>3</v>
      </c>
      <c r="B4" s="8" t="s">
        <v>90</v>
      </c>
      <c r="C4" s="8" t="s">
        <v>98</v>
      </c>
      <c r="D4" s="9" t="s">
        <v>242</v>
      </c>
      <c r="E4" s="9" t="s">
        <v>239</v>
      </c>
    </row>
    <row r="5" spans="1:5" ht="75" x14ac:dyDescent="0.4">
      <c r="A5" s="8">
        <v>4</v>
      </c>
      <c r="B5" s="8" t="s">
        <v>90</v>
      </c>
      <c r="C5" s="8" t="s">
        <v>99</v>
      </c>
      <c r="D5" s="9" t="s">
        <v>243</v>
      </c>
      <c r="E5" s="9" t="s">
        <v>239</v>
      </c>
    </row>
    <row r="6" spans="1:5" ht="75" x14ac:dyDescent="0.4">
      <c r="A6" s="8">
        <v>5</v>
      </c>
      <c r="B6" s="8" t="s">
        <v>91</v>
      </c>
      <c r="C6" s="8" t="s">
        <v>100</v>
      </c>
      <c r="D6" s="9" t="s">
        <v>244</v>
      </c>
      <c r="E6" s="9" t="s">
        <v>239</v>
      </c>
    </row>
    <row r="7" spans="1:5" ht="75" x14ac:dyDescent="0.4">
      <c r="A7" s="8">
        <v>6</v>
      </c>
      <c r="B7" s="8" t="s">
        <v>91</v>
      </c>
      <c r="C7" s="8" t="s">
        <v>119</v>
      </c>
      <c r="D7" s="9" t="s">
        <v>244</v>
      </c>
      <c r="E7" s="9" t="s">
        <v>239</v>
      </c>
    </row>
    <row r="8" spans="1:5" ht="112.5" x14ac:dyDescent="0.4">
      <c r="A8" s="8">
        <v>7</v>
      </c>
      <c r="B8" s="8" t="s">
        <v>93</v>
      </c>
      <c r="C8" s="8" t="s">
        <v>101</v>
      </c>
      <c r="D8" s="9" t="s">
        <v>245</v>
      </c>
      <c r="E8" s="9" t="s">
        <v>246</v>
      </c>
    </row>
    <row r="9" spans="1:5" ht="112.5" x14ac:dyDescent="0.4">
      <c r="A9" s="8">
        <v>8</v>
      </c>
      <c r="B9" s="8" t="s">
        <v>93</v>
      </c>
      <c r="C9" s="8" t="s">
        <v>102</v>
      </c>
      <c r="D9" s="9" t="s">
        <v>245</v>
      </c>
      <c r="E9" s="9" t="s">
        <v>246</v>
      </c>
    </row>
    <row r="10" spans="1:5" ht="93.75" x14ac:dyDescent="0.4">
      <c r="A10" s="8">
        <v>9</v>
      </c>
      <c r="B10" s="8" t="s">
        <v>94</v>
      </c>
      <c r="C10" s="8" t="s">
        <v>103</v>
      </c>
      <c r="D10" s="9" t="s">
        <v>247</v>
      </c>
      <c r="E10" s="9" t="s">
        <v>248</v>
      </c>
    </row>
    <row r="11" spans="1:5" ht="75" x14ac:dyDescent="0.4">
      <c r="A11" s="8">
        <v>10</v>
      </c>
      <c r="B11" s="8" t="s">
        <v>92</v>
      </c>
      <c r="C11" s="8" t="s">
        <v>104</v>
      </c>
      <c r="D11" s="9" t="s">
        <v>249</v>
      </c>
      <c r="E11" s="9" t="s">
        <v>239</v>
      </c>
    </row>
    <row r="12" spans="1:5" ht="93.75" x14ac:dyDescent="0.4">
      <c r="A12" s="8">
        <v>11</v>
      </c>
      <c r="B12" s="8" t="s">
        <v>95</v>
      </c>
      <c r="C12" s="8" t="s">
        <v>105</v>
      </c>
      <c r="D12" s="9" t="s">
        <v>244</v>
      </c>
      <c r="E12" s="9" t="s">
        <v>248</v>
      </c>
    </row>
    <row r="13" spans="1:5" ht="93.75" x14ac:dyDescent="0.4">
      <c r="A13" s="8">
        <v>12</v>
      </c>
      <c r="B13" s="8" t="s">
        <v>95</v>
      </c>
      <c r="C13" s="8" t="s">
        <v>106</v>
      </c>
      <c r="D13" s="9" t="s">
        <v>244</v>
      </c>
      <c r="E13" s="9" t="s">
        <v>248</v>
      </c>
    </row>
    <row r="14" spans="1:5" ht="93.75" x14ac:dyDescent="0.4">
      <c r="A14" s="8">
        <v>13</v>
      </c>
      <c r="B14" s="8" t="s">
        <v>95</v>
      </c>
      <c r="C14" s="8" t="s">
        <v>107</v>
      </c>
      <c r="D14" s="9" t="s">
        <v>244</v>
      </c>
      <c r="E14" s="9" t="s">
        <v>248</v>
      </c>
    </row>
    <row r="15" spans="1:5" ht="112.5" x14ac:dyDescent="0.4">
      <c r="A15" s="8">
        <v>14</v>
      </c>
      <c r="B15" s="8" t="s">
        <v>96</v>
      </c>
      <c r="C15" s="8" t="s">
        <v>108</v>
      </c>
      <c r="D15" s="9" t="s">
        <v>250</v>
      </c>
      <c r="E15" s="9" t="s">
        <v>239</v>
      </c>
    </row>
    <row r="16" spans="1:5" ht="112.5" x14ac:dyDescent="0.4">
      <c r="A16" s="8">
        <v>15</v>
      </c>
      <c r="B16" s="8" t="s">
        <v>96</v>
      </c>
      <c r="C16" s="8" t="s">
        <v>109</v>
      </c>
      <c r="D16" s="9" t="s">
        <v>250</v>
      </c>
      <c r="E16" s="9" t="s">
        <v>239</v>
      </c>
    </row>
    <row r="17" spans="1:5" ht="112.5" x14ac:dyDescent="0.4">
      <c r="A17" s="8">
        <v>16</v>
      </c>
      <c r="B17" s="8" t="s">
        <v>96</v>
      </c>
      <c r="C17" s="8" t="s">
        <v>110</v>
      </c>
      <c r="D17" s="9" t="s">
        <v>250</v>
      </c>
      <c r="E17" s="9" t="s">
        <v>239</v>
      </c>
    </row>
    <row r="18" spans="1:5" ht="93.75" x14ac:dyDescent="0.4">
      <c r="A18" s="8">
        <v>17</v>
      </c>
      <c r="B18" s="8" t="s">
        <v>97</v>
      </c>
      <c r="C18" s="8" t="s">
        <v>111</v>
      </c>
      <c r="D18" s="9" t="s">
        <v>251</v>
      </c>
      <c r="E18" s="9" t="s">
        <v>252</v>
      </c>
    </row>
    <row r="19" spans="1:5" ht="131.25" x14ac:dyDescent="0.4">
      <c r="A19" s="8">
        <v>18</v>
      </c>
      <c r="B19" s="85" t="s">
        <v>296</v>
      </c>
      <c r="C19" s="85" t="s">
        <v>297</v>
      </c>
      <c r="D19" s="9" t="s">
        <v>298</v>
      </c>
      <c r="E19" s="9" t="s">
        <v>248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E1" workbookViewId="0">
      <selection activeCell="J10" sqref="J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10" x14ac:dyDescent="0.4">
      <c r="A1" t="s">
        <v>112</v>
      </c>
    </row>
    <row r="2" spans="1:10" x14ac:dyDescent="0.4">
      <c r="A2" t="s">
        <v>114</v>
      </c>
    </row>
    <row r="3" spans="1:10" x14ac:dyDescent="0.4">
      <c r="A3" t="s">
        <v>115</v>
      </c>
    </row>
    <row r="4" spans="1:10" x14ac:dyDescent="0.4">
      <c r="A4" t="s">
        <v>117</v>
      </c>
    </row>
    <row r="5" spans="1:10" x14ac:dyDescent="0.4">
      <c r="A5" t="s">
        <v>116</v>
      </c>
    </row>
    <row r="8" spans="1:10" x14ac:dyDescent="0.4">
      <c r="A8" t="s">
        <v>113</v>
      </c>
    </row>
    <row r="9" spans="1:10" x14ac:dyDescent="0.4">
      <c r="A9" s="12" t="s">
        <v>87</v>
      </c>
      <c r="B9" s="12" t="s">
        <v>90</v>
      </c>
      <c r="C9" s="12" t="s">
        <v>91</v>
      </c>
      <c r="D9" s="12" t="s">
        <v>93</v>
      </c>
      <c r="E9" s="12" t="s">
        <v>94</v>
      </c>
      <c r="F9" s="12" t="s">
        <v>92</v>
      </c>
      <c r="G9" s="12" t="s">
        <v>95</v>
      </c>
      <c r="H9" s="12" t="s">
        <v>96</v>
      </c>
      <c r="I9" s="12" t="s">
        <v>97</v>
      </c>
      <c r="J9" s="12" t="s">
        <v>296</v>
      </c>
    </row>
    <row r="10" spans="1:10" x14ac:dyDescent="0.4">
      <c r="A10" s="11" t="s">
        <v>88</v>
      </c>
      <c r="B10" s="11" t="s">
        <v>98</v>
      </c>
      <c r="C10" s="11" t="s">
        <v>100</v>
      </c>
      <c r="D10" s="11" t="s">
        <v>101</v>
      </c>
      <c r="E10" s="10" t="s">
        <v>103</v>
      </c>
      <c r="F10" s="10" t="s">
        <v>104</v>
      </c>
      <c r="G10" s="11" t="s">
        <v>105</v>
      </c>
      <c r="H10" s="11" t="s">
        <v>108</v>
      </c>
      <c r="I10" s="10" t="s">
        <v>111</v>
      </c>
      <c r="J10" s="86" t="s">
        <v>297</v>
      </c>
    </row>
    <row r="11" spans="1:10" x14ac:dyDescent="0.4">
      <c r="A11" s="10" t="s">
        <v>89</v>
      </c>
      <c r="B11" s="10" t="s">
        <v>99</v>
      </c>
      <c r="C11" s="11" t="s">
        <v>119</v>
      </c>
      <c r="D11" s="11" t="s">
        <v>102</v>
      </c>
      <c r="G11" s="11" t="s">
        <v>106</v>
      </c>
      <c r="H11" s="11" t="s">
        <v>109</v>
      </c>
    </row>
    <row r="12" spans="1:10"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E19" sqref="E19"/>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274</v>
      </c>
      <c r="F1" t="s">
        <v>275</v>
      </c>
    </row>
    <row r="2" spans="1:12" x14ac:dyDescent="0.4">
      <c r="A2" t="s">
        <v>189</v>
      </c>
      <c r="B2" t="s">
        <v>213</v>
      </c>
      <c r="D2" t="s">
        <v>89</v>
      </c>
      <c r="E2" t="s">
        <v>274</v>
      </c>
      <c r="F2" t="s">
        <v>275</v>
      </c>
    </row>
    <row r="3" spans="1:12" x14ac:dyDescent="0.4">
      <c r="A3" t="s">
        <v>190</v>
      </c>
      <c r="B3" t="s">
        <v>214</v>
      </c>
      <c r="D3" t="s">
        <v>98</v>
      </c>
      <c r="E3" t="s">
        <v>279</v>
      </c>
      <c r="F3" t="s">
        <v>280</v>
      </c>
    </row>
    <row r="4" spans="1:12" x14ac:dyDescent="0.4">
      <c r="A4" t="s">
        <v>191</v>
      </c>
      <c r="B4" t="s">
        <v>215</v>
      </c>
      <c r="D4" t="s">
        <v>99</v>
      </c>
      <c r="E4" t="s">
        <v>281</v>
      </c>
    </row>
    <row r="5" spans="1:12" x14ac:dyDescent="0.4">
      <c r="A5" t="s">
        <v>192</v>
      </c>
      <c r="B5" t="s">
        <v>216</v>
      </c>
      <c r="D5" t="s">
        <v>100</v>
      </c>
      <c r="E5" t="s">
        <v>266</v>
      </c>
      <c r="F5" t="s">
        <v>220</v>
      </c>
      <c r="G5" t="s">
        <v>267</v>
      </c>
      <c r="H5" t="s">
        <v>268</v>
      </c>
      <c r="I5" t="s">
        <v>269</v>
      </c>
    </row>
    <row r="6" spans="1:12" x14ac:dyDescent="0.4">
      <c r="A6" t="s">
        <v>193</v>
      </c>
      <c r="B6" t="s">
        <v>217</v>
      </c>
      <c r="D6" t="s">
        <v>119</v>
      </c>
      <c r="E6" t="s">
        <v>270</v>
      </c>
      <c r="F6" t="s">
        <v>271</v>
      </c>
      <c r="G6" t="s">
        <v>272</v>
      </c>
      <c r="H6" t="s">
        <v>233</v>
      </c>
      <c r="I6" t="s">
        <v>273</v>
      </c>
    </row>
    <row r="7" spans="1:12" x14ac:dyDescent="0.4">
      <c r="A7" t="s">
        <v>194</v>
      </c>
      <c r="D7" t="s">
        <v>101</v>
      </c>
      <c r="E7" t="s">
        <v>220</v>
      </c>
      <c r="F7" t="s">
        <v>276</v>
      </c>
      <c r="G7" t="s">
        <v>277</v>
      </c>
      <c r="H7" t="s">
        <v>186</v>
      </c>
      <c r="I7" t="s">
        <v>269</v>
      </c>
    </row>
    <row r="8" spans="1:12" x14ac:dyDescent="0.4">
      <c r="A8" t="s">
        <v>195</v>
      </c>
      <c r="D8" t="s">
        <v>102</v>
      </c>
      <c r="E8" t="s">
        <v>186</v>
      </c>
      <c r="F8" t="s">
        <v>278</v>
      </c>
      <c r="G8" t="s">
        <v>278</v>
      </c>
      <c r="H8" t="s">
        <v>278</v>
      </c>
      <c r="I8" t="s">
        <v>278</v>
      </c>
    </row>
    <row r="9" spans="1:12" x14ac:dyDescent="0.4">
      <c r="A9" t="s">
        <v>196</v>
      </c>
      <c r="D9" t="s">
        <v>103</v>
      </c>
      <c r="E9" s="8" t="s">
        <v>230</v>
      </c>
      <c r="F9" s="8" t="s">
        <v>220</v>
      </c>
      <c r="G9" s="8" t="s">
        <v>231</v>
      </c>
      <c r="H9" s="8" t="s">
        <v>232</v>
      </c>
      <c r="I9" s="8" t="s">
        <v>186</v>
      </c>
      <c r="J9" s="8" t="s">
        <v>233</v>
      </c>
    </row>
    <row r="10" spans="1:12" x14ac:dyDescent="0.4">
      <c r="A10" t="s">
        <v>197</v>
      </c>
      <c r="D10" t="s">
        <v>104</v>
      </c>
      <c r="E10" t="s">
        <v>282</v>
      </c>
      <c r="F10" t="s">
        <v>283</v>
      </c>
      <c r="G10" t="s">
        <v>284</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287</v>
      </c>
      <c r="F14" t="s">
        <v>288</v>
      </c>
      <c r="G14" t="s">
        <v>289</v>
      </c>
      <c r="H14" t="s">
        <v>290</v>
      </c>
      <c r="I14" t="s">
        <v>291</v>
      </c>
      <c r="J14" t="s">
        <v>292</v>
      </c>
    </row>
    <row r="15" spans="1:12" x14ac:dyDescent="0.4">
      <c r="A15" t="s">
        <v>202</v>
      </c>
      <c r="D15" t="s">
        <v>109</v>
      </c>
      <c r="E15" t="s">
        <v>287</v>
      </c>
      <c r="F15" t="s">
        <v>288</v>
      </c>
      <c r="G15" t="s">
        <v>289</v>
      </c>
      <c r="H15" t="s">
        <v>293</v>
      </c>
      <c r="I15" t="s">
        <v>290</v>
      </c>
      <c r="J15" t="s">
        <v>291</v>
      </c>
      <c r="K15" t="s">
        <v>292</v>
      </c>
    </row>
    <row r="16" spans="1:12" x14ac:dyDescent="0.4">
      <c r="A16" t="s">
        <v>203</v>
      </c>
      <c r="D16" t="s">
        <v>110</v>
      </c>
      <c r="E16" t="s">
        <v>287</v>
      </c>
      <c r="F16" t="s">
        <v>288</v>
      </c>
      <c r="G16" t="s">
        <v>289</v>
      </c>
      <c r="H16" t="s">
        <v>293</v>
      </c>
      <c r="I16" t="s">
        <v>290</v>
      </c>
      <c r="J16" t="s">
        <v>291</v>
      </c>
      <c r="K16" t="s">
        <v>294</v>
      </c>
      <c r="L16" t="s">
        <v>292</v>
      </c>
    </row>
    <row r="17" spans="1:10" x14ac:dyDescent="0.4">
      <c r="A17" t="s">
        <v>204</v>
      </c>
      <c r="D17" t="s">
        <v>111</v>
      </c>
      <c r="E17" t="s">
        <v>285</v>
      </c>
      <c r="F17" t="s">
        <v>286</v>
      </c>
    </row>
    <row r="18" spans="1:10" x14ac:dyDescent="0.4">
      <c r="A18" t="s">
        <v>205</v>
      </c>
      <c r="D18" t="s">
        <v>297</v>
      </c>
      <c r="E18" t="s">
        <v>299</v>
      </c>
      <c r="F18" t="s">
        <v>300</v>
      </c>
      <c r="G18" t="s">
        <v>301</v>
      </c>
      <c r="H18" t="s">
        <v>302</v>
      </c>
      <c r="I18" t="s">
        <v>303</v>
      </c>
      <c r="J18" t="s">
        <v>304</v>
      </c>
    </row>
    <row r="19" spans="1:10" x14ac:dyDescent="0.4">
      <c r="A19" t="s">
        <v>206</v>
      </c>
    </row>
    <row r="20" spans="1:10" x14ac:dyDescent="0.4">
      <c r="A20" t="s">
        <v>207</v>
      </c>
    </row>
    <row r="21" spans="1:10" x14ac:dyDescent="0.4">
      <c r="A21" t="s">
        <v>208</v>
      </c>
    </row>
    <row r="22" spans="1:10" x14ac:dyDescent="0.4">
      <c r="A22" t="s">
        <v>209</v>
      </c>
    </row>
    <row r="23" spans="1:10" x14ac:dyDescent="0.4">
      <c r="A23" t="s">
        <v>210</v>
      </c>
    </row>
    <row r="24" spans="1:10" x14ac:dyDescent="0.4">
      <c r="A24" t="s">
        <v>211</v>
      </c>
    </row>
    <row r="25" spans="1:10"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91" t="s">
        <v>257</v>
      </c>
      <c r="B1" s="91"/>
      <c r="C1" s="91"/>
      <c r="D1" s="91"/>
    </row>
    <row r="2" spans="1:4" ht="19.5" thickBot="1" x14ac:dyDescent="0.45">
      <c r="A2" s="17"/>
      <c r="B2" s="17"/>
      <c r="C2" s="18" t="s">
        <v>130</v>
      </c>
      <c r="D2" s="18" t="s">
        <v>126</v>
      </c>
    </row>
    <row r="3" spans="1:4" ht="24.95" customHeight="1" thickTop="1" x14ac:dyDescent="0.4">
      <c r="A3" s="88" t="s">
        <v>120</v>
      </c>
      <c r="B3" s="16" t="s">
        <v>121</v>
      </c>
      <c r="C3" s="46"/>
      <c r="D3" s="16" t="s">
        <v>127</v>
      </c>
    </row>
    <row r="4" spans="1:4" ht="24.95" customHeight="1" x14ac:dyDescent="0.4">
      <c r="A4" s="89"/>
      <c r="B4" s="14" t="s">
        <v>122</v>
      </c>
      <c r="C4" s="47"/>
      <c r="D4" s="14" t="s">
        <v>115</v>
      </c>
    </row>
    <row r="5" spans="1:4" ht="24.95" customHeight="1" x14ac:dyDescent="0.4">
      <c r="A5" s="89"/>
      <c r="B5" s="14" t="s">
        <v>123</v>
      </c>
      <c r="C5" s="47"/>
      <c r="D5" s="14" t="s">
        <v>263</v>
      </c>
    </row>
    <row r="6" spans="1:4" ht="24.95" customHeight="1" x14ac:dyDescent="0.4">
      <c r="A6" s="89"/>
      <c r="B6" s="14" t="s">
        <v>128</v>
      </c>
      <c r="C6" s="47"/>
      <c r="D6" s="14" t="s">
        <v>264</v>
      </c>
    </row>
    <row r="7" spans="1:4" ht="24.95" customHeight="1" x14ac:dyDescent="0.4">
      <c r="A7" s="89"/>
      <c r="B7" s="14" t="s">
        <v>124</v>
      </c>
      <c r="C7" s="48"/>
      <c r="D7" s="15">
        <v>26639</v>
      </c>
    </row>
    <row r="8" spans="1:4" ht="24.95" customHeight="1" x14ac:dyDescent="0.4">
      <c r="A8" s="89"/>
      <c r="B8" s="14" t="s">
        <v>262</v>
      </c>
      <c r="C8" s="84"/>
      <c r="D8" s="83">
        <v>6908540</v>
      </c>
    </row>
    <row r="9" spans="1:4" ht="24.95" customHeight="1" x14ac:dyDescent="0.4">
      <c r="A9" s="89"/>
      <c r="B9" s="14" t="s">
        <v>9</v>
      </c>
      <c r="C9" s="47"/>
      <c r="D9" s="14" t="s">
        <v>129</v>
      </c>
    </row>
    <row r="10" spans="1:4" ht="24.95" customHeight="1" x14ac:dyDescent="0.4">
      <c r="A10" s="90" t="s">
        <v>132</v>
      </c>
      <c r="B10" s="14" t="s">
        <v>83</v>
      </c>
      <c r="C10" s="14" t="s">
        <v>94</v>
      </c>
      <c r="D10" s="87" t="s">
        <v>94</v>
      </c>
    </row>
    <row r="11" spans="1:4" ht="24.95" customHeight="1" x14ac:dyDescent="0.4">
      <c r="A11" s="89"/>
      <c r="B11" s="14" t="s">
        <v>125</v>
      </c>
      <c r="C11" s="47" t="s">
        <v>103</v>
      </c>
      <c r="D11" s="14" t="s">
        <v>103</v>
      </c>
    </row>
    <row r="12" spans="1:4" ht="76.5" customHeight="1" x14ac:dyDescent="0.4">
      <c r="A12" s="92" t="s">
        <v>131</v>
      </c>
      <c r="B12" s="92"/>
      <c r="C12" s="93" t="s">
        <v>258</v>
      </c>
      <c r="D12" s="93"/>
    </row>
  </sheetData>
  <sheetProtection algorithmName="SHA-512" hashValue="h/1qDaYQbjbm/VEkh6Uvhc7U0Gr319IpVlZn/kBcQJv/4UZaDdXH0TMSsGdMKloBroXQg96kAvazG8zvnFRiMQ==" saltValue="hfy5p0I1z9UVkjuQJs2dUw=="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'プルダウン（基本設定）'!$A$9:$J$9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95" t="s">
        <v>6</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49" ht="39.950000000000003" customHeight="1" x14ac:dyDescent="0.4">
      <c r="A2" s="102" t="s">
        <v>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34"/>
      <c r="AD2" s="134"/>
      <c r="AE2" s="134"/>
      <c r="AF2" s="134"/>
      <c r="AG2" s="134"/>
      <c r="AH2" s="134"/>
      <c r="AI2" s="134"/>
      <c r="AJ2" s="134"/>
      <c r="AK2" s="134"/>
      <c r="AL2" s="134"/>
      <c r="AM2" s="134"/>
      <c r="AN2" s="134"/>
      <c r="AO2" s="134"/>
      <c r="AP2" s="134"/>
      <c r="AQ2" s="134"/>
      <c r="AR2" s="134"/>
      <c r="AS2" s="134"/>
      <c r="AT2" s="134"/>
      <c r="AU2" s="134"/>
      <c r="AV2" s="134"/>
      <c r="AW2" s="134"/>
    </row>
    <row r="3" spans="1:49" ht="20.100000000000001" customHeight="1" x14ac:dyDescent="0.4">
      <c r="A3" s="50"/>
      <c r="B3" s="51"/>
      <c r="C3" s="51"/>
      <c r="D3" s="51"/>
      <c r="E3" s="51"/>
      <c r="F3" s="51"/>
      <c r="G3" s="51"/>
      <c r="H3" s="51"/>
      <c r="I3" s="51"/>
      <c r="J3" s="51"/>
      <c r="K3" s="51"/>
      <c r="L3" s="51"/>
      <c r="M3" s="51"/>
      <c r="N3" s="51"/>
      <c r="O3" s="51"/>
      <c r="P3" s="51"/>
      <c r="Q3" s="51"/>
      <c r="R3" s="51"/>
      <c r="S3" s="51"/>
      <c r="T3" s="51"/>
      <c r="U3" s="115"/>
      <c r="V3" s="115"/>
      <c r="W3" s="115"/>
      <c r="X3" s="115"/>
      <c r="Y3" s="115"/>
      <c r="Z3" s="115"/>
      <c r="AA3" s="115"/>
      <c r="AB3" s="51"/>
    </row>
    <row r="4" spans="1:49" ht="20.100000000000001" customHeight="1" x14ac:dyDescent="0.4">
      <c r="A4" s="52"/>
      <c r="B4" s="137" t="s">
        <v>8</v>
      </c>
      <c r="C4" s="137"/>
      <c r="D4" s="137"/>
      <c r="E4" s="137"/>
      <c r="F4" s="137"/>
      <c r="G4" s="137"/>
      <c r="H4" s="137"/>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102" t="s">
        <v>133</v>
      </c>
      <c r="K5" s="102"/>
      <c r="L5" s="102"/>
      <c r="M5" s="116" t="s">
        <v>9</v>
      </c>
      <c r="N5" s="116"/>
      <c r="O5" s="116"/>
      <c r="P5" s="116"/>
      <c r="Q5" s="116"/>
      <c r="R5" s="136">
        <f>基本情報設定シート!$C$9</f>
        <v>0</v>
      </c>
      <c r="S5" s="136"/>
      <c r="T5" s="136"/>
      <c r="U5" s="136"/>
      <c r="V5" s="136"/>
      <c r="W5" s="136"/>
      <c r="X5" s="136"/>
      <c r="Y5" s="136"/>
      <c r="Z5" s="136"/>
      <c r="AA5" s="136"/>
      <c r="AB5" s="136"/>
    </row>
    <row r="6" spans="1:49" ht="20.100000000000001" customHeight="1" x14ac:dyDescent="0.4">
      <c r="A6" s="50"/>
      <c r="B6" s="51"/>
      <c r="C6" s="51"/>
      <c r="D6" s="51"/>
      <c r="E6" s="51"/>
      <c r="F6" s="51"/>
      <c r="G6" s="51"/>
      <c r="H6" s="51"/>
      <c r="I6" s="51"/>
      <c r="J6" s="102"/>
      <c r="K6" s="102"/>
      <c r="L6" s="102"/>
      <c r="M6" s="135" t="s">
        <v>10</v>
      </c>
      <c r="N6" s="135"/>
      <c r="O6" s="135"/>
      <c r="P6" s="135"/>
      <c r="Q6" s="135"/>
      <c r="R6" s="136">
        <f>基本情報設定シート!$C$3</f>
        <v>0</v>
      </c>
      <c r="S6" s="136"/>
      <c r="T6" s="136"/>
      <c r="U6" s="136"/>
      <c r="V6" s="136"/>
      <c r="W6" s="136"/>
      <c r="X6" s="136"/>
      <c r="Y6" s="136"/>
      <c r="Z6" s="136"/>
      <c r="AA6" s="136"/>
      <c r="AB6" s="136"/>
    </row>
    <row r="7" spans="1:49" ht="20.100000000000001" customHeight="1" x14ac:dyDescent="0.4">
      <c r="A7" s="50"/>
      <c r="B7" s="51"/>
      <c r="C7" s="51"/>
      <c r="D7" s="51"/>
      <c r="E7" s="51"/>
      <c r="F7" s="51"/>
      <c r="G7" s="51"/>
      <c r="H7" s="51"/>
      <c r="I7" s="51"/>
      <c r="J7" s="102"/>
      <c r="K7" s="102"/>
      <c r="L7" s="102"/>
      <c r="M7" s="135"/>
      <c r="N7" s="135"/>
      <c r="O7" s="135"/>
      <c r="P7" s="135"/>
      <c r="Q7" s="135"/>
      <c r="R7" s="136" t="str">
        <f>基本情報設定シート!$C$4&amp;"　"&amp;基本情報設定シート!$C$5</f>
        <v>　</v>
      </c>
      <c r="S7" s="136"/>
      <c r="T7" s="136"/>
      <c r="U7" s="136"/>
      <c r="V7" s="136"/>
      <c r="W7" s="136"/>
      <c r="X7" s="136"/>
      <c r="Y7" s="136"/>
      <c r="Z7" s="136"/>
      <c r="AA7" s="136"/>
      <c r="AB7" s="136"/>
    </row>
    <row r="8" spans="1:49" s="3" customFormat="1" ht="60" customHeight="1" x14ac:dyDescent="0.4">
      <c r="A8" s="49"/>
      <c r="B8" s="94" t="s">
        <v>134</v>
      </c>
      <c r="C8" s="94"/>
      <c r="D8" s="94"/>
      <c r="E8" s="94"/>
      <c r="F8" s="94"/>
      <c r="G8" s="94"/>
      <c r="H8" s="94"/>
      <c r="I8" s="94"/>
      <c r="J8" s="94"/>
      <c r="K8" s="94"/>
      <c r="L8" s="94"/>
      <c r="M8" s="94"/>
      <c r="N8" s="94"/>
      <c r="O8" s="94"/>
      <c r="P8" s="94"/>
      <c r="Q8" s="94"/>
      <c r="R8" s="94"/>
      <c r="S8" s="94"/>
      <c r="T8" s="94"/>
      <c r="U8" s="94"/>
      <c r="V8" s="94"/>
      <c r="W8" s="94"/>
      <c r="X8" s="94"/>
      <c r="Y8" s="94"/>
      <c r="Z8" s="94"/>
      <c r="AA8" s="94"/>
      <c r="AB8" s="49"/>
    </row>
    <row r="9" spans="1:49" s="3" customFormat="1" ht="30" customHeight="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49" s="3" customFormat="1" ht="20.100000000000001" customHeight="1" x14ac:dyDescent="0.4">
      <c r="A10" s="49"/>
      <c r="B10" s="103" t="s">
        <v>1</v>
      </c>
      <c r="C10" s="104"/>
      <c r="D10" s="104"/>
      <c r="E10" s="105"/>
      <c r="F10" s="106" t="e">
        <f>EDATE(U3,-3)</f>
        <v>#NUM!</v>
      </c>
      <c r="G10" s="107"/>
      <c r="H10" s="107"/>
      <c r="I10" s="107"/>
      <c r="J10" s="108"/>
      <c r="K10" s="109" t="s">
        <v>2</v>
      </c>
      <c r="L10" s="110"/>
      <c r="M10" s="110"/>
      <c r="N10" s="110"/>
      <c r="O10" s="111"/>
      <c r="P10" s="112" t="str">
        <f>基本情報設定シート!$C$10</f>
        <v>松江市人材確保支援事業補助金</v>
      </c>
      <c r="Q10" s="113"/>
      <c r="R10" s="113"/>
      <c r="S10" s="113"/>
      <c r="T10" s="113"/>
      <c r="U10" s="113"/>
      <c r="V10" s="113"/>
      <c r="W10" s="113"/>
      <c r="X10" s="113"/>
      <c r="Y10" s="113"/>
      <c r="Z10" s="113"/>
      <c r="AA10" s="114"/>
      <c r="AB10" s="49"/>
    </row>
    <row r="11" spans="1:49" s="3" customFormat="1" ht="20.100000000000001" customHeight="1" x14ac:dyDescent="0.4">
      <c r="A11" s="49"/>
      <c r="B11" s="96" t="s">
        <v>3</v>
      </c>
      <c r="C11" s="97"/>
      <c r="D11" s="97"/>
      <c r="E11" s="97"/>
      <c r="F11" s="97"/>
      <c r="G11" s="97"/>
      <c r="H11" s="97"/>
      <c r="I11" s="97"/>
      <c r="J11" s="98"/>
      <c r="K11" s="112" t="str">
        <f>基本情報設定シート!$C$11</f>
        <v>人材確保支援事業</v>
      </c>
      <c r="L11" s="113"/>
      <c r="M11" s="113"/>
      <c r="N11" s="113"/>
      <c r="O11" s="113"/>
      <c r="P11" s="113"/>
      <c r="Q11" s="113"/>
      <c r="R11" s="113"/>
      <c r="S11" s="113"/>
      <c r="T11" s="113"/>
      <c r="U11" s="113"/>
      <c r="V11" s="113"/>
      <c r="W11" s="113"/>
      <c r="X11" s="113"/>
      <c r="Y11" s="113"/>
      <c r="Z11" s="113"/>
      <c r="AA11" s="114"/>
      <c r="AB11" s="49"/>
    </row>
    <row r="12" spans="1:49" s="3" customFormat="1" ht="99.95" customHeight="1" x14ac:dyDescent="0.4">
      <c r="A12" s="49"/>
      <c r="B12" s="96" t="s">
        <v>11</v>
      </c>
      <c r="C12" s="97"/>
      <c r="D12" s="97"/>
      <c r="E12" s="97"/>
      <c r="F12" s="97"/>
      <c r="G12" s="97"/>
      <c r="H12" s="97"/>
      <c r="I12" s="97"/>
      <c r="J12" s="98"/>
      <c r="K12" s="99"/>
      <c r="L12" s="100"/>
      <c r="M12" s="100"/>
      <c r="N12" s="100"/>
      <c r="O12" s="100"/>
      <c r="P12" s="100"/>
      <c r="Q12" s="100"/>
      <c r="R12" s="100"/>
      <c r="S12" s="100"/>
      <c r="T12" s="100"/>
      <c r="U12" s="100"/>
      <c r="V12" s="100"/>
      <c r="W12" s="100"/>
      <c r="X12" s="100"/>
      <c r="Y12" s="100"/>
      <c r="Z12" s="100"/>
      <c r="AA12" s="101"/>
      <c r="AB12" s="49"/>
    </row>
    <row r="13" spans="1:49" s="3" customFormat="1" ht="99.95" customHeight="1" x14ac:dyDescent="0.4">
      <c r="A13" s="49"/>
      <c r="B13" s="96" t="s">
        <v>12</v>
      </c>
      <c r="C13" s="97"/>
      <c r="D13" s="97"/>
      <c r="E13" s="97"/>
      <c r="F13" s="97"/>
      <c r="G13" s="97"/>
      <c r="H13" s="97"/>
      <c r="I13" s="97"/>
      <c r="J13" s="98"/>
      <c r="K13" s="99"/>
      <c r="L13" s="100"/>
      <c r="M13" s="100"/>
      <c r="N13" s="100"/>
      <c r="O13" s="100"/>
      <c r="P13" s="100"/>
      <c r="Q13" s="100"/>
      <c r="R13" s="100"/>
      <c r="S13" s="100"/>
      <c r="T13" s="100"/>
      <c r="U13" s="100"/>
      <c r="V13" s="100"/>
      <c r="W13" s="100"/>
      <c r="X13" s="100"/>
      <c r="Y13" s="100"/>
      <c r="Z13" s="100"/>
      <c r="AA13" s="101"/>
      <c r="AB13" s="49"/>
    </row>
    <row r="14" spans="1:49" s="3" customFormat="1" ht="39.950000000000003" customHeight="1" x14ac:dyDescent="0.4">
      <c r="A14" s="49"/>
      <c r="B14" s="96" t="s">
        <v>118</v>
      </c>
      <c r="C14" s="97"/>
      <c r="D14" s="97"/>
      <c r="E14" s="97"/>
      <c r="F14" s="97"/>
      <c r="G14" s="97"/>
      <c r="H14" s="97"/>
      <c r="I14" s="97"/>
      <c r="J14" s="98"/>
      <c r="K14" s="117">
        <f>'(別紙1)事業計画書'!$K$33</f>
        <v>0</v>
      </c>
      <c r="L14" s="118"/>
      <c r="M14" s="118"/>
      <c r="N14" s="118"/>
      <c r="O14" s="118"/>
      <c r="P14" s="118"/>
      <c r="Q14" s="118"/>
      <c r="R14" s="118"/>
      <c r="S14" s="118"/>
      <c r="T14" s="118"/>
      <c r="U14" s="118"/>
      <c r="V14" s="118"/>
      <c r="W14" s="118"/>
      <c r="X14" s="118"/>
      <c r="Y14" s="118"/>
      <c r="Z14" s="113" t="s">
        <v>5</v>
      </c>
      <c r="AA14" s="114"/>
      <c r="AB14" s="49"/>
      <c r="AC14" s="4"/>
      <c r="AD14" s="4"/>
      <c r="AE14" s="4"/>
      <c r="AF14" s="4"/>
      <c r="AG14" s="4"/>
    </row>
    <row r="15" spans="1:49" s="3" customFormat="1" ht="39.950000000000003" customHeight="1" x14ac:dyDescent="0.4">
      <c r="A15" s="49"/>
      <c r="B15" s="96" t="s">
        <v>13</v>
      </c>
      <c r="C15" s="97"/>
      <c r="D15" s="97"/>
      <c r="E15" s="97"/>
      <c r="F15" s="97"/>
      <c r="G15" s="97"/>
      <c r="H15" s="97"/>
      <c r="I15" s="97"/>
      <c r="J15" s="98"/>
      <c r="K15" s="117">
        <f>'(別紙1)事業計画書'!$K$34</f>
        <v>0</v>
      </c>
      <c r="L15" s="118"/>
      <c r="M15" s="118"/>
      <c r="N15" s="118"/>
      <c r="O15" s="118"/>
      <c r="P15" s="118"/>
      <c r="Q15" s="118"/>
      <c r="R15" s="118"/>
      <c r="S15" s="118"/>
      <c r="T15" s="118"/>
      <c r="U15" s="118"/>
      <c r="V15" s="118"/>
      <c r="W15" s="118"/>
      <c r="X15" s="118"/>
      <c r="Y15" s="118"/>
      <c r="Z15" s="113" t="s">
        <v>5</v>
      </c>
      <c r="AA15" s="114"/>
      <c r="AB15" s="49"/>
      <c r="AC15" s="4"/>
      <c r="AD15" s="4"/>
      <c r="AE15" s="4"/>
      <c r="AF15" s="4"/>
      <c r="AG15" s="4"/>
    </row>
    <row r="16" spans="1:49" s="3" customFormat="1" ht="39.950000000000003" customHeight="1" x14ac:dyDescent="0.4">
      <c r="A16" s="49"/>
      <c r="B16" s="96" t="s">
        <v>14</v>
      </c>
      <c r="C16" s="97"/>
      <c r="D16" s="97"/>
      <c r="E16" s="97"/>
      <c r="F16" s="97"/>
      <c r="G16" s="97"/>
      <c r="H16" s="97"/>
      <c r="I16" s="97"/>
      <c r="J16" s="98"/>
      <c r="K16" s="122"/>
      <c r="L16" s="123"/>
      <c r="M16" s="123"/>
      <c r="N16" s="123"/>
      <c r="O16" s="123"/>
      <c r="P16" s="123"/>
      <c r="Q16" s="123"/>
      <c r="R16" s="123"/>
      <c r="S16" s="123"/>
      <c r="T16" s="123"/>
      <c r="U16" s="123"/>
      <c r="V16" s="123"/>
      <c r="W16" s="123"/>
      <c r="X16" s="123"/>
      <c r="Y16" s="123"/>
      <c r="Z16" s="123"/>
      <c r="AA16" s="124"/>
      <c r="AB16" s="49"/>
      <c r="AC16" s="4"/>
      <c r="AD16" s="4"/>
      <c r="AE16" s="4"/>
      <c r="AF16" s="4"/>
      <c r="AG16" s="4"/>
    </row>
    <row r="17" spans="1:33" s="3" customFormat="1" ht="20.100000000000001" customHeight="1" x14ac:dyDescent="0.4">
      <c r="A17" s="49"/>
      <c r="B17" s="96" t="s">
        <v>15</v>
      </c>
      <c r="C17" s="97"/>
      <c r="D17" s="97"/>
      <c r="E17" s="97"/>
      <c r="F17" s="97"/>
      <c r="G17" s="97"/>
      <c r="H17" s="97"/>
      <c r="I17" s="97"/>
      <c r="J17" s="98"/>
      <c r="K17" s="125" t="s">
        <v>16</v>
      </c>
      <c r="L17" s="126"/>
      <c r="M17" s="126"/>
      <c r="N17" s="130"/>
      <c r="O17" s="130"/>
      <c r="P17" s="130"/>
      <c r="Q17" s="130"/>
      <c r="R17" s="130"/>
      <c r="S17" s="130"/>
      <c r="T17" s="130"/>
      <c r="U17" s="130"/>
      <c r="V17" s="130"/>
      <c r="W17" s="130"/>
      <c r="X17" s="130"/>
      <c r="Y17" s="130"/>
      <c r="Z17" s="53"/>
      <c r="AA17" s="54"/>
      <c r="AB17" s="49"/>
      <c r="AC17" s="4"/>
      <c r="AD17" s="4"/>
      <c r="AE17" s="4"/>
      <c r="AF17" s="4"/>
      <c r="AG17" s="4"/>
    </row>
    <row r="18" spans="1:33" s="3" customFormat="1" ht="20.100000000000001" customHeight="1" x14ac:dyDescent="0.4">
      <c r="A18" s="49"/>
      <c r="B18" s="119"/>
      <c r="C18" s="120"/>
      <c r="D18" s="120"/>
      <c r="E18" s="120"/>
      <c r="F18" s="120"/>
      <c r="G18" s="120"/>
      <c r="H18" s="120"/>
      <c r="I18" s="120"/>
      <c r="J18" s="121"/>
      <c r="K18" s="127" t="s">
        <v>17</v>
      </c>
      <c r="L18" s="128"/>
      <c r="M18" s="128"/>
      <c r="N18" s="129"/>
      <c r="O18" s="129"/>
      <c r="P18" s="129"/>
      <c r="Q18" s="129"/>
      <c r="R18" s="129"/>
      <c r="S18" s="129"/>
      <c r="T18" s="129"/>
      <c r="U18" s="129"/>
      <c r="V18" s="129"/>
      <c r="W18" s="129"/>
      <c r="X18" s="129"/>
      <c r="Y18" s="129"/>
      <c r="Z18" s="55"/>
      <c r="AA18" s="56"/>
      <c r="AB18" s="49"/>
      <c r="AC18" s="4"/>
      <c r="AD18" s="4"/>
      <c r="AE18" s="4"/>
      <c r="AF18" s="4"/>
      <c r="AG18" s="4"/>
    </row>
    <row r="19" spans="1:33" s="3" customFormat="1" ht="99.95" customHeight="1" x14ac:dyDescent="0.4">
      <c r="A19" s="49"/>
      <c r="B19" s="103" t="s">
        <v>18</v>
      </c>
      <c r="C19" s="104"/>
      <c r="D19" s="104"/>
      <c r="E19" s="104"/>
      <c r="F19" s="104"/>
      <c r="G19" s="104"/>
      <c r="H19" s="104"/>
      <c r="I19" s="104"/>
      <c r="J19" s="105"/>
      <c r="K19" s="131" t="str">
        <f>VLOOKUP($K$11,管理者用!$C$2:$E$18,2,0)</f>
        <v>１．事業計画書
２．補助事業の概要補足資料
３．見積書及びその明細の写し
４．直近2期分の決算書の写し</v>
      </c>
      <c r="L19" s="132"/>
      <c r="M19" s="132"/>
      <c r="N19" s="132"/>
      <c r="O19" s="132"/>
      <c r="P19" s="132"/>
      <c r="Q19" s="132"/>
      <c r="R19" s="132"/>
      <c r="S19" s="132"/>
      <c r="T19" s="132"/>
      <c r="U19" s="132"/>
      <c r="V19" s="132"/>
      <c r="W19" s="132"/>
      <c r="X19" s="132"/>
      <c r="Y19" s="132"/>
      <c r="Z19" s="132"/>
      <c r="AA19" s="133"/>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WBS8hLbcIiH5UGWwoUGVv/4psM448Sn9WlvCqpYhjGzhK5//xf6BqRe71L+lLKs2rigWFAYHzTrbNU+ykhc1tg==" saltValue="YxxsTEXtUBqD9E+sJouB9w=="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topLeftCell="A25" zoomScaleNormal="100" zoomScaleSheetLayoutView="100" workbookViewId="0">
      <selection activeCell="F7" sqref="F7:G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155</v>
      </c>
      <c r="B1" s="21"/>
      <c r="C1" s="22"/>
      <c r="D1" s="22"/>
      <c r="E1" s="21"/>
      <c r="F1" s="21"/>
      <c r="G1" s="21"/>
      <c r="H1" s="21"/>
      <c r="I1" s="21"/>
      <c r="J1" s="21"/>
      <c r="K1" s="21"/>
      <c r="L1" s="21"/>
      <c r="M1" s="21"/>
    </row>
    <row r="2" spans="1:21" ht="30" customHeight="1" thickBot="1" x14ac:dyDescent="0.45">
      <c r="A2" s="173" t="str">
        <f>基本情報設定シート!$C$10&amp;"　事業計画書"</f>
        <v>松江市人材確保支援事業補助金　事業計画書</v>
      </c>
      <c r="B2" s="173"/>
      <c r="C2" s="173"/>
      <c r="D2" s="173"/>
      <c r="E2" s="173"/>
      <c r="F2" s="173"/>
      <c r="G2" s="173"/>
      <c r="H2" s="173"/>
      <c r="I2" s="173"/>
      <c r="J2" s="173"/>
      <c r="K2" s="173"/>
      <c r="L2" s="173"/>
      <c r="M2" s="173"/>
    </row>
    <row r="3" spans="1:21" s="24" customFormat="1" ht="18.75" customHeight="1" x14ac:dyDescent="0.4">
      <c r="A3" s="174" t="s">
        <v>156</v>
      </c>
      <c r="B3" s="177" t="s">
        <v>157</v>
      </c>
      <c r="C3" s="177"/>
      <c r="D3" s="177"/>
      <c r="E3" s="178">
        <f>基本情報設定シート!$C$3</f>
        <v>0</v>
      </c>
      <c r="F3" s="178"/>
      <c r="G3" s="178"/>
      <c r="H3" s="178"/>
      <c r="I3" s="178"/>
      <c r="J3" s="178"/>
      <c r="K3" s="178"/>
      <c r="L3" s="178"/>
      <c r="M3" s="179"/>
      <c r="N3" s="23"/>
      <c r="O3" s="23"/>
      <c r="P3" s="23"/>
      <c r="Q3" s="23"/>
      <c r="R3" s="23"/>
      <c r="S3" s="23"/>
      <c r="T3" s="23"/>
      <c r="U3" s="23"/>
    </row>
    <row r="4" spans="1:21" s="24" customFormat="1" ht="18.75" customHeight="1" x14ac:dyDescent="0.4">
      <c r="A4" s="175"/>
      <c r="B4" s="141" t="s">
        <v>158</v>
      </c>
      <c r="C4" s="141"/>
      <c r="D4" s="141"/>
      <c r="E4" s="180" t="str">
        <f>基本情報設定シート!$C$4&amp;"　"&amp;基本情報設定シート!$C$5</f>
        <v>　</v>
      </c>
      <c r="F4" s="180"/>
      <c r="G4" s="180"/>
      <c r="H4" s="180"/>
      <c r="I4" s="180"/>
      <c r="J4" s="180"/>
      <c r="K4" s="180"/>
      <c r="L4" s="180"/>
      <c r="M4" s="181"/>
      <c r="N4" s="23"/>
      <c r="O4" s="23"/>
      <c r="P4" s="23"/>
      <c r="Q4" s="23"/>
      <c r="R4" s="23"/>
      <c r="S4" s="23"/>
      <c r="T4" s="23"/>
      <c r="U4" s="23"/>
    </row>
    <row r="5" spans="1:21" s="24" customFormat="1" ht="18.75" customHeight="1" x14ac:dyDescent="0.4">
      <c r="A5" s="175"/>
      <c r="B5" s="182" t="s">
        <v>159</v>
      </c>
      <c r="C5" s="183"/>
      <c r="D5" s="184"/>
      <c r="E5" s="218" t="str">
        <f>CONCATENATE("〒",LEFT(基本情報設定シート!$C$8,3),"-",RIGHT(基本情報設定シート!$C$8,4))</f>
        <v>〒-</v>
      </c>
      <c r="F5" s="219"/>
      <c r="G5" s="219"/>
      <c r="H5" s="219"/>
      <c r="I5" s="219"/>
      <c r="J5" s="219"/>
      <c r="K5" s="219"/>
      <c r="L5" s="219"/>
      <c r="M5" s="220"/>
      <c r="N5" s="23"/>
      <c r="O5" s="23"/>
      <c r="P5" s="23"/>
      <c r="Q5" s="23"/>
      <c r="R5" s="23"/>
      <c r="S5" s="23"/>
      <c r="T5" s="23"/>
      <c r="U5" s="23"/>
    </row>
    <row r="6" spans="1:21" s="24" customFormat="1" x14ac:dyDescent="0.4">
      <c r="A6" s="175"/>
      <c r="B6" s="185"/>
      <c r="C6" s="186"/>
      <c r="D6" s="187"/>
      <c r="E6" s="188">
        <f>基本情報設定シート!$C$9</f>
        <v>0</v>
      </c>
      <c r="F6" s="189"/>
      <c r="G6" s="189"/>
      <c r="H6" s="189"/>
      <c r="I6" s="189"/>
      <c r="J6" s="189"/>
      <c r="K6" s="189"/>
      <c r="L6" s="189"/>
      <c r="M6" s="190"/>
      <c r="N6" s="23"/>
      <c r="O6" s="23"/>
      <c r="P6" s="23"/>
      <c r="Q6" s="23"/>
      <c r="R6" s="23"/>
      <c r="S6" s="23"/>
      <c r="T6" s="23"/>
      <c r="U6" s="23"/>
    </row>
    <row r="7" spans="1:21" s="24" customFormat="1" ht="18.75" customHeight="1" x14ac:dyDescent="0.4">
      <c r="A7" s="175"/>
      <c r="B7" s="141" t="s">
        <v>160</v>
      </c>
      <c r="C7" s="141"/>
      <c r="D7" s="141"/>
      <c r="E7" s="25" t="s">
        <v>161</v>
      </c>
      <c r="F7" s="192"/>
      <c r="G7" s="192"/>
      <c r="H7" s="26" t="s">
        <v>162</v>
      </c>
      <c r="I7" s="193"/>
      <c r="J7" s="193"/>
      <c r="K7" s="193"/>
      <c r="L7" s="193"/>
      <c r="M7" s="194"/>
      <c r="N7" s="23"/>
      <c r="O7" s="23"/>
      <c r="P7" s="23"/>
      <c r="Q7" s="23"/>
      <c r="R7" s="23"/>
      <c r="S7" s="23"/>
      <c r="T7" s="23"/>
      <c r="U7" s="23"/>
    </row>
    <row r="8" spans="1:21" s="24" customFormat="1" ht="24.95" customHeight="1" x14ac:dyDescent="0.4">
      <c r="A8" s="175"/>
      <c r="B8" s="141"/>
      <c r="C8" s="141"/>
      <c r="D8" s="141"/>
      <c r="E8" s="198" t="s">
        <v>163</v>
      </c>
      <c r="F8" s="199"/>
      <c r="G8" s="199"/>
      <c r="H8" s="199"/>
      <c r="I8" s="199"/>
      <c r="J8" s="199"/>
      <c r="K8" s="199"/>
      <c r="L8" s="199"/>
      <c r="M8" s="200"/>
      <c r="N8" s="23"/>
      <c r="O8" s="23"/>
      <c r="P8" s="23"/>
      <c r="Q8" s="23"/>
      <c r="R8" s="23"/>
      <c r="S8" s="23"/>
      <c r="T8" s="23"/>
      <c r="U8" s="23"/>
    </row>
    <row r="9" spans="1:21" s="24" customFormat="1" ht="60" customHeight="1" x14ac:dyDescent="0.4">
      <c r="A9" s="175"/>
      <c r="B9" s="141" t="s">
        <v>164</v>
      </c>
      <c r="C9" s="141"/>
      <c r="D9" s="141"/>
      <c r="E9" s="201"/>
      <c r="F9" s="202"/>
      <c r="G9" s="202"/>
      <c r="H9" s="202"/>
      <c r="I9" s="202"/>
      <c r="J9" s="202"/>
      <c r="K9" s="202"/>
      <c r="L9" s="202"/>
      <c r="M9" s="203"/>
      <c r="N9" s="23"/>
      <c r="O9" s="23"/>
      <c r="P9" s="23"/>
      <c r="Q9" s="23"/>
      <c r="R9" s="23"/>
      <c r="S9" s="23"/>
      <c r="T9" s="23"/>
      <c r="U9" s="23"/>
    </row>
    <row r="10" spans="1:21" s="24" customFormat="1" ht="18.75" customHeight="1" x14ac:dyDescent="0.4">
      <c r="A10" s="175"/>
      <c r="B10" s="141" t="s">
        <v>165</v>
      </c>
      <c r="C10" s="141"/>
      <c r="D10" s="141"/>
      <c r="E10" s="208"/>
      <c r="F10" s="209"/>
      <c r="G10" s="209"/>
      <c r="H10" s="27" t="s">
        <v>166</v>
      </c>
      <c r="I10" s="28" t="s">
        <v>167</v>
      </c>
      <c r="J10" s="28"/>
      <c r="K10" s="204"/>
      <c r="L10" s="204"/>
      <c r="M10" s="42" t="s">
        <v>168</v>
      </c>
      <c r="N10" s="23"/>
      <c r="O10" s="23"/>
      <c r="P10" s="23"/>
      <c r="Q10" s="23"/>
      <c r="R10" s="23"/>
      <c r="S10" s="23"/>
      <c r="T10" s="23"/>
      <c r="U10" s="23"/>
    </row>
    <row r="11" spans="1:21" s="24" customFormat="1" ht="19.5" thickBot="1" x14ac:dyDescent="0.45">
      <c r="A11" s="176"/>
      <c r="B11" s="195" t="s">
        <v>169</v>
      </c>
      <c r="C11" s="195"/>
      <c r="D11" s="195"/>
      <c r="E11" s="196"/>
      <c r="F11" s="197"/>
      <c r="G11" s="197"/>
      <c r="H11" s="197"/>
      <c r="I11" s="29" t="s">
        <v>170</v>
      </c>
      <c r="J11" s="191"/>
      <c r="K11" s="191"/>
      <c r="L11" s="191"/>
      <c r="M11" s="30" t="s">
        <v>171</v>
      </c>
      <c r="N11" s="23"/>
      <c r="O11" s="23"/>
      <c r="P11" s="23"/>
      <c r="Q11" s="23"/>
      <c r="R11" s="23"/>
      <c r="S11" s="23"/>
      <c r="T11" s="23"/>
      <c r="U11" s="23"/>
    </row>
    <row r="12" spans="1:21" s="24" customFormat="1" ht="99.95" customHeight="1" x14ac:dyDescent="0.4">
      <c r="A12" s="149" t="s">
        <v>226</v>
      </c>
      <c r="B12" s="152" t="s">
        <v>228</v>
      </c>
      <c r="C12" s="152"/>
      <c r="D12" s="152"/>
      <c r="E12" s="153"/>
      <c r="F12" s="153"/>
      <c r="G12" s="153"/>
      <c r="H12" s="153"/>
      <c r="I12" s="153"/>
      <c r="J12" s="153"/>
      <c r="K12" s="153"/>
      <c r="L12" s="153"/>
      <c r="M12" s="154"/>
      <c r="N12" s="23"/>
      <c r="O12" s="23"/>
      <c r="P12" s="23"/>
      <c r="Q12" s="23"/>
      <c r="R12" s="23"/>
      <c r="S12" s="23"/>
      <c r="T12" s="23"/>
      <c r="U12" s="23"/>
    </row>
    <row r="13" spans="1:21" s="24" customFormat="1" ht="99.95" customHeight="1" x14ac:dyDescent="0.4">
      <c r="A13" s="150"/>
      <c r="B13" s="155" t="s">
        <v>229</v>
      </c>
      <c r="C13" s="155"/>
      <c r="D13" s="155"/>
      <c r="E13" s="156"/>
      <c r="F13" s="156"/>
      <c r="G13" s="156"/>
      <c r="H13" s="156"/>
      <c r="I13" s="156"/>
      <c r="J13" s="156"/>
      <c r="K13" s="156"/>
      <c r="L13" s="156"/>
      <c r="M13" s="157"/>
      <c r="N13" s="23"/>
      <c r="O13" s="23"/>
      <c r="P13" s="23"/>
      <c r="Q13" s="23"/>
      <c r="R13" s="23"/>
      <c r="S13" s="23"/>
      <c r="T13" s="23"/>
      <c r="U13" s="23"/>
    </row>
    <row r="14" spans="1:21" s="24" customFormat="1" ht="99.95" customHeight="1" thickBot="1" x14ac:dyDescent="0.45">
      <c r="A14" s="151"/>
      <c r="B14" s="158" t="s">
        <v>227</v>
      </c>
      <c r="C14" s="158"/>
      <c r="D14" s="158"/>
      <c r="E14" s="159"/>
      <c r="F14" s="159"/>
      <c r="G14" s="159"/>
      <c r="H14" s="159"/>
      <c r="I14" s="159"/>
      <c r="J14" s="159"/>
      <c r="K14" s="159"/>
      <c r="L14" s="159"/>
      <c r="M14" s="160"/>
      <c r="N14" s="23"/>
      <c r="O14" s="23"/>
      <c r="P14" s="23"/>
      <c r="Q14" s="23"/>
      <c r="R14" s="23"/>
      <c r="S14" s="23"/>
      <c r="T14" s="23"/>
      <c r="U14" s="23"/>
    </row>
    <row r="15" spans="1:21" s="24" customFormat="1" x14ac:dyDescent="0.4">
      <c r="A15" s="161" t="s">
        <v>172</v>
      </c>
      <c r="B15" s="31"/>
      <c r="C15" s="76" t="s">
        <v>173</v>
      </c>
      <c r="D15" s="32"/>
      <c r="E15" s="33"/>
      <c r="F15" s="33"/>
      <c r="G15" s="33"/>
      <c r="H15" s="33"/>
      <c r="I15" s="33"/>
      <c r="J15" s="33"/>
      <c r="K15" s="33"/>
      <c r="L15" s="34" t="s">
        <v>174</v>
      </c>
      <c r="M15" s="35"/>
      <c r="N15" s="23"/>
      <c r="O15" s="23"/>
      <c r="P15" s="23"/>
      <c r="Q15" s="23"/>
      <c r="R15" s="23"/>
      <c r="S15" s="23"/>
      <c r="T15" s="23"/>
      <c r="U15" s="23"/>
    </row>
    <row r="16" spans="1:21" s="24" customFormat="1" x14ac:dyDescent="0.4">
      <c r="A16" s="162"/>
      <c r="B16" s="36"/>
      <c r="C16" s="44" t="s">
        <v>175</v>
      </c>
      <c r="D16" s="141" t="s">
        <v>176</v>
      </c>
      <c r="E16" s="141"/>
      <c r="F16" s="212" t="s">
        <v>177</v>
      </c>
      <c r="G16" s="212"/>
      <c r="H16" s="212"/>
      <c r="I16" s="212"/>
      <c r="J16" s="212"/>
      <c r="K16" s="212"/>
      <c r="L16" s="212"/>
      <c r="M16" s="37"/>
      <c r="N16" s="23"/>
      <c r="O16" s="23"/>
      <c r="P16" s="23"/>
      <c r="Q16" s="23"/>
      <c r="R16" s="23"/>
      <c r="S16" s="23"/>
      <c r="T16" s="23"/>
      <c r="U16" s="23"/>
    </row>
    <row r="17" spans="1:21" s="24" customFormat="1" x14ac:dyDescent="0.4">
      <c r="A17" s="162"/>
      <c r="B17" s="36"/>
      <c r="C17" s="38" t="s">
        <v>178</v>
      </c>
      <c r="D17" s="206">
        <f>D20-SUM(D18:E19)</f>
        <v>0</v>
      </c>
      <c r="E17" s="206"/>
      <c r="F17" s="211"/>
      <c r="G17" s="211"/>
      <c r="H17" s="211"/>
      <c r="I17" s="211"/>
      <c r="J17" s="211"/>
      <c r="K17" s="211"/>
      <c r="L17" s="211"/>
      <c r="M17" s="37"/>
      <c r="N17" s="23">
        <v>1</v>
      </c>
      <c r="O17" s="23"/>
      <c r="P17" s="23"/>
      <c r="Q17" s="23"/>
      <c r="R17" s="23"/>
      <c r="S17" s="23"/>
      <c r="T17" s="23"/>
      <c r="U17" s="23"/>
    </row>
    <row r="18" spans="1:21" s="24" customFormat="1" x14ac:dyDescent="0.4">
      <c r="A18" s="162"/>
      <c r="B18" s="36"/>
      <c r="C18" s="44" t="s">
        <v>179</v>
      </c>
      <c r="D18" s="206">
        <f>$K$34</f>
        <v>0</v>
      </c>
      <c r="E18" s="206"/>
      <c r="F18" s="211" t="str">
        <f>基本情報設定シート!$C$10</f>
        <v>松江市人材確保支援事業補助金</v>
      </c>
      <c r="G18" s="211"/>
      <c r="H18" s="211"/>
      <c r="I18" s="211"/>
      <c r="J18" s="211"/>
      <c r="K18" s="211"/>
      <c r="L18" s="211"/>
      <c r="M18" s="37"/>
      <c r="N18" s="23">
        <v>2</v>
      </c>
      <c r="O18" s="23"/>
      <c r="P18" s="23"/>
      <c r="Q18" s="23"/>
      <c r="R18" s="23"/>
      <c r="S18" s="23"/>
      <c r="T18" s="23"/>
      <c r="U18" s="23"/>
    </row>
    <row r="19" spans="1:21" s="24" customFormat="1" x14ac:dyDescent="0.4">
      <c r="A19" s="162"/>
      <c r="B19" s="36"/>
      <c r="C19" s="44" t="s">
        <v>180</v>
      </c>
      <c r="D19" s="207"/>
      <c r="E19" s="207"/>
      <c r="F19" s="210"/>
      <c r="G19" s="210"/>
      <c r="H19" s="210"/>
      <c r="I19" s="210"/>
      <c r="J19" s="210"/>
      <c r="K19" s="210"/>
      <c r="L19" s="210"/>
      <c r="M19" s="37"/>
      <c r="N19" s="23">
        <v>3</v>
      </c>
      <c r="O19" s="23"/>
      <c r="P19" s="23"/>
      <c r="Q19" s="23"/>
      <c r="R19" s="23"/>
      <c r="S19" s="23"/>
      <c r="T19" s="23"/>
      <c r="U19" s="23"/>
    </row>
    <row r="20" spans="1:21" s="24" customFormat="1" x14ac:dyDescent="0.4">
      <c r="A20" s="162"/>
      <c r="B20" s="36"/>
      <c r="C20" s="44" t="s">
        <v>181</v>
      </c>
      <c r="D20" s="206">
        <f>E33</f>
        <v>0</v>
      </c>
      <c r="E20" s="206"/>
      <c r="F20" s="211"/>
      <c r="G20" s="211"/>
      <c r="H20" s="211"/>
      <c r="I20" s="211"/>
      <c r="J20" s="211"/>
      <c r="K20" s="211"/>
      <c r="L20" s="211"/>
      <c r="M20" s="37"/>
      <c r="N20" s="23">
        <v>4</v>
      </c>
      <c r="O20" s="23"/>
      <c r="P20" s="23"/>
      <c r="Q20" s="23"/>
      <c r="R20" s="23"/>
      <c r="S20" s="23"/>
      <c r="T20" s="23"/>
      <c r="U20" s="23"/>
    </row>
    <row r="21" spans="1:21" s="24" customFormat="1" x14ac:dyDescent="0.4">
      <c r="A21" s="162"/>
      <c r="B21" s="36"/>
      <c r="C21" s="22"/>
      <c r="D21" s="22"/>
      <c r="E21" s="21"/>
      <c r="F21" s="21"/>
      <c r="G21" s="21"/>
      <c r="H21" s="21"/>
      <c r="I21" s="21"/>
      <c r="J21" s="21"/>
      <c r="K21" s="21"/>
      <c r="L21" s="21"/>
      <c r="M21" s="37"/>
      <c r="N21" s="23"/>
      <c r="O21" s="23"/>
      <c r="P21" s="23"/>
      <c r="Q21" s="23"/>
      <c r="R21" s="23"/>
      <c r="S21" s="23"/>
      <c r="T21" s="23"/>
      <c r="U21" s="23"/>
    </row>
    <row r="22" spans="1:21" s="24" customFormat="1" x14ac:dyDescent="0.4">
      <c r="A22" s="162"/>
      <c r="B22" s="36"/>
      <c r="C22" s="39" t="s">
        <v>182</v>
      </c>
      <c r="D22" s="22"/>
      <c r="E22" s="21"/>
      <c r="F22" s="21"/>
      <c r="G22" s="21"/>
      <c r="H22" s="21"/>
      <c r="I22" s="21"/>
      <c r="J22" s="21"/>
      <c r="K22" s="21"/>
      <c r="L22" s="40" t="s">
        <v>174</v>
      </c>
      <c r="M22" s="37"/>
      <c r="N22" s="23"/>
      <c r="O22" s="23"/>
      <c r="P22" s="23"/>
      <c r="Q22" s="23"/>
      <c r="R22" s="23"/>
      <c r="S22" s="23"/>
      <c r="T22" s="23"/>
      <c r="U22" s="23"/>
    </row>
    <row r="23" spans="1:21" s="24" customFormat="1" ht="30" customHeight="1" x14ac:dyDescent="0.4">
      <c r="A23" s="162"/>
      <c r="B23" s="36"/>
      <c r="C23" s="182" t="s">
        <v>183</v>
      </c>
      <c r="D23" s="184"/>
      <c r="E23" s="213" t="s">
        <v>184</v>
      </c>
      <c r="F23" s="214"/>
      <c r="G23" s="205" t="s">
        <v>218</v>
      </c>
      <c r="H23" s="205"/>
      <c r="I23" s="205"/>
      <c r="J23" s="205"/>
      <c r="K23" s="213" t="s">
        <v>185</v>
      </c>
      <c r="L23" s="214"/>
      <c r="M23" s="37"/>
      <c r="N23" s="23"/>
      <c r="O23" s="23"/>
      <c r="P23" s="23"/>
      <c r="Q23" s="23"/>
      <c r="R23" s="23"/>
      <c r="S23" s="23"/>
      <c r="T23" s="23"/>
      <c r="U23" s="23"/>
    </row>
    <row r="24" spans="1:21" s="24" customFormat="1" ht="30" customHeight="1" x14ac:dyDescent="0.4">
      <c r="A24" s="162"/>
      <c r="B24" s="36"/>
      <c r="C24" s="185"/>
      <c r="D24" s="187"/>
      <c r="E24" s="215"/>
      <c r="F24" s="216"/>
      <c r="G24" s="205" t="s">
        <v>219</v>
      </c>
      <c r="H24" s="205"/>
      <c r="I24" s="217" t="s">
        <v>221</v>
      </c>
      <c r="J24" s="217"/>
      <c r="K24" s="215"/>
      <c r="L24" s="216"/>
      <c r="M24" s="37"/>
      <c r="N24" s="23"/>
      <c r="O24" s="23"/>
      <c r="P24" s="23"/>
      <c r="Q24" s="23"/>
      <c r="R24" s="23"/>
      <c r="S24" s="23"/>
      <c r="T24" s="23"/>
      <c r="U24" s="23"/>
    </row>
    <row r="25" spans="1:21" s="24" customFormat="1" x14ac:dyDescent="0.4">
      <c r="A25" s="162"/>
      <c r="B25" s="36"/>
      <c r="C25" s="141" t="str">
        <f>VLOOKUP(基本情報設定シート!$C$11,'プルダウン（事業計画書）'!$D$1:$L$17,$N25+1,0)</f>
        <v>人材紹介経費</v>
      </c>
      <c r="D25" s="141"/>
      <c r="E25" s="140"/>
      <c r="F25" s="140"/>
      <c r="G25" s="140"/>
      <c r="H25" s="140"/>
      <c r="I25" s="140"/>
      <c r="J25" s="140"/>
      <c r="K25" s="165">
        <f>IFERROR(SUM($E25,-$G25,-$I25),"")</f>
        <v>0</v>
      </c>
      <c r="L25" s="166"/>
      <c r="M25" s="37"/>
      <c r="N25" s="23">
        <v>1</v>
      </c>
      <c r="O25" s="23"/>
      <c r="P25" s="23"/>
      <c r="Q25" s="23"/>
      <c r="R25" s="23"/>
      <c r="S25" s="23"/>
      <c r="T25" s="23"/>
      <c r="U25" s="23"/>
    </row>
    <row r="26" spans="1:21" s="24" customFormat="1" x14ac:dyDescent="0.4">
      <c r="A26" s="162"/>
      <c r="B26" s="36"/>
      <c r="C26" s="141" t="str">
        <f>VLOOKUP(基本情報設定シート!$C$11,'プルダウン（事業計画書）'!$D$1:$L$17,$N26+1,0)</f>
        <v>委託費</v>
      </c>
      <c r="D26" s="141"/>
      <c r="E26" s="140"/>
      <c r="F26" s="140"/>
      <c r="G26" s="140"/>
      <c r="H26" s="140"/>
      <c r="I26" s="140"/>
      <c r="J26" s="140"/>
      <c r="K26" s="165">
        <f t="shared" ref="K26:K29" si="0">IFERROR(SUM($E26,-$G26,-$I26),"")</f>
        <v>0</v>
      </c>
      <c r="L26" s="166"/>
      <c r="M26" s="37"/>
      <c r="N26" s="23">
        <v>2</v>
      </c>
      <c r="O26" s="23"/>
      <c r="P26" s="23"/>
      <c r="Q26" s="23"/>
      <c r="R26" s="23"/>
      <c r="S26" s="23"/>
      <c r="T26" s="23"/>
      <c r="U26" s="23"/>
    </row>
    <row r="27" spans="1:21" s="24" customFormat="1" x14ac:dyDescent="0.4">
      <c r="A27" s="162"/>
      <c r="B27" s="36"/>
      <c r="C27" s="141" t="str">
        <f>VLOOKUP(基本情報設定シート!$C$11,'プルダウン（事業計画書）'!$D$1:$L$17,$N27+1,0)</f>
        <v>広報費</v>
      </c>
      <c r="D27" s="141"/>
      <c r="E27" s="140"/>
      <c r="F27" s="140"/>
      <c r="G27" s="140"/>
      <c r="H27" s="140"/>
      <c r="I27" s="140"/>
      <c r="J27" s="140"/>
      <c r="K27" s="165">
        <f t="shared" si="0"/>
        <v>0</v>
      </c>
      <c r="L27" s="166"/>
      <c r="M27" s="37"/>
      <c r="N27" s="23">
        <v>3</v>
      </c>
      <c r="O27" s="23"/>
      <c r="P27" s="23"/>
      <c r="Q27" s="23"/>
      <c r="R27" s="23"/>
      <c r="S27" s="23"/>
      <c r="T27" s="23"/>
      <c r="U27" s="23"/>
    </row>
    <row r="28" spans="1:21" s="24" customFormat="1" x14ac:dyDescent="0.4">
      <c r="A28" s="162"/>
      <c r="B28" s="36"/>
      <c r="C28" s="141" t="str">
        <f>VLOOKUP(基本情報設定シート!$C$11,'プルダウン（事業計画書）'!$D$1:$L$17,$N28+1,0)</f>
        <v>労務環境整備費</v>
      </c>
      <c r="D28" s="141"/>
      <c r="E28" s="140"/>
      <c r="F28" s="140"/>
      <c r="G28" s="140"/>
      <c r="H28" s="140"/>
      <c r="I28" s="140"/>
      <c r="J28" s="140"/>
      <c r="K28" s="165">
        <f t="shared" si="0"/>
        <v>0</v>
      </c>
      <c r="L28" s="166"/>
      <c r="M28" s="37"/>
      <c r="N28" s="23">
        <v>4</v>
      </c>
      <c r="O28" s="23"/>
      <c r="P28" s="23"/>
      <c r="Q28" s="23"/>
      <c r="R28" s="23"/>
      <c r="S28" s="23"/>
      <c r="T28" s="23"/>
      <c r="U28" s="23"/>
    </row>
    <row r="29" spans="1:21" s="24" customFormat="1" x14ac:dyDescent="0.4">
      <c r="A29" s="162"/>
      <c r="B29" s="36"/>
      <c r="C29" s="141" t="str">
        <f>VLOOKUP(基本情報設定シート!$C$11,'プルダウン（事業計画書）'!$D$1:$L$17,$N29+1,0)</f>
        <v>負担金</v>
      </c>
      <c r="D29" s="141"/>
      <c r="E29" s="167"/>
      <c r="F29" s="168"/>
      <c r="G29" s="140"/>
      <c r="H29" s="140"/>
      <c r="I29" s="140"/>
      <c r="J29" s="140"/>
      <c r="K29" s="165">
        <f t="shared" si="0"/>
        <v>0</v>
      </c>
      <c r="L29" s="166"/>
      <c r="M29" s="37"/>
      <c r="N29" s="23">
        <v>5</v>
      </c>
      <c r="O29" s="23"/>
      <c r="P29" s="23"/>
      <c r="Q29" s="23"/>
      <c r="R29" s="23"/>
      <c r="S29" s="23"/>
      <c r="T29" s="23"/>
      <c r="U29" s="23"/>
    </row>
    <row r="30" spans="1:21" s="24" customFormat="1" x14ac:dyDescent="0.4">
      <c r="A30" s="162"/>
      <c r="B30" s="36"/>
      <c r="C30" s="141" t="str">
        <f>VLOOKUP(基本情報設定シート!$C$11,'プルダウン（事業計画書）'!$D$1:$L$17,$N30+1,0)</f>
        <v>その他経費</v>
      </c>
      <c r="D30" s="141"/>
      <c r="E30" s="167"/>
      <c r="F30" s="168"/>
      <c r="G30" s="140"/>
      <c r="H30" s="140"/>
      <c r="I30" s="140"/>
      <c r="J30" s="140"/>
      <c r="K30" s="165">
        <f>IFERROR(SUM($E30,-$G30,-$I30),"")</f>
        <v>0</v>
      </c>
      <c r="L30" s="166"/>
      <c r="M30" s="37"/>
      <c r="N30" s="23">
        <v>6</v>
      </c>
      <c r="O30" s="23"/>
      <c r="P30" s="23"/>
      <c r="Q30" s="23"/>
      <c r="R30" s="23"/>
      <c r="S30" s="23"/>
      <c r="T30" s="23"/>
      <c r="U30" s="23"/>
    </row>
    <row r="31" spans="1:21" s="24" customFormat="1" hidden="1" x14ac:dyDescent="0.4">
      <c r="A31" s="162"/>
      <c r="B31" s="36"/>
      <c r="C31" s="141">
        <f>VLOOKUP(基本情報設定シート!$C$11,'プルダウン（事業計画書）'!$D$1:$L$17,$N31+1,0)</f>
        <v>0</v>
      </c>
      <c r="D31" s="141"/>
      <c r="E31" s="142"/>
      <c r="F31" s="143"/>
      <c r="G31" s="144"/>
      <c r="H31" s="145"/>
      <c r="I31" s="146"/>
      <c r="J31" s="147"/>
      <c r="K31" s="165">
        <f t="shared" ref="K31:K32" si="1">IFERROR(SUM($E31,-$G31,-$I31),"")</f>
        <v>0</v>
      </c>
      <c r="L31" s="166"/>
      <c r="M31" s="37"/>
      <c r="N31" s="23">
        <v>7</v>
      </c>
      <c r="O31" s="23"/>
      <c r="P31" s="23"/>
      <c r="Q31" s="23"/>
      <c r="R31" s="23"/>
      <c r="S31" s="23"/>
      <c r="T31" s="23"/>
      <c r="U31" s="23"/>
    </row>
    <row r="32" spans="1:21" s="24" customFormat="1" hidden="1" x14ac:dyDescent="0.4">
      <c r="A32" s="162"/>
      <c r="B32" s="36"/>
      <c r="C32" s="141">
        <f>VLOOKUP(基本情報設定シート!$C$11,'プルダウン（事業計画書）'!$D$1:$L$17,$N32+1,0)</f>
        <v>0</v>
      </c>
      <c r="D32" s="141"/>
      <c r="E32" s="142"/>
      <c r="F32" s="143"/>
      <c r="G32" s="144"/>
      <c r="H32" s="145"/>
      <c r="I32" s="146"/>
      <c r="J32" s="147"/>
      <c r="K32" s="165">
        <f t="shared" si="1"/>
        <v>0</v>
      </c>
      <c r="L32" s="166"/>
      <c r="M32" s="37"/>
      <c r="N32" s="23">
        <v>8</v>
      </c>
      <c r="O32" s="23"/>
      <c r="P32" s="23"/>
      <c r="Q32" s="23"/>
      <c r="R32" s="23"/>
      <c r="S32" s="23"/>
      <c r="T32" s="23"/>
      <c r="U32" s="23"/>
    </row>
    <row r="33" spans="1:21" s="24" customFormat="1" ht="19.5" thickBot="1" x14ac:dyDescent="0.45">
      <c r="A33" s="162"/>
      <c r="B33" s="36"/>
      <c r="C33" s="141" t="s">
        <v>181</v>
      </c>
      <c r="D33" s="141"/>
      <c r="E33" s="148">
        <f>SUM($E$25:$F$32)</f>
        <v>0</v>
      </c>
      <c r="F33" s="148"/>
      <c r="G33" s="148">
        <f>SUM($G$25:$H$32)</f>
        <v>0</v>
      </c>
      <c r="H33" s="148"/>
      <c r="I33" s="148">
        <f>SUM($I$25:$J$32)</f>
        <v>0</v>
      </c>
      <c r="J33" s="148"/>
      <c r="K33" s="165">
        <f>IFERROR(SUM($E33,-$G33,-$I33),"")</f>
        <v>0</v>
      </c>
      <c r="L33" s="166"/>
      <c r="M33" s="37"/>
      <c r="N33" s="23">
        <v>9</v>
      </c>
      <c r="O33" s="23"/>
      <c r="P33" s="23"/>
      <c r="Q33" s="23"/>
      <c r="R33" s="23"/>
      <c r="S33" s="23"/>
      <c r="T33" s="23"/>
      <c r="U33" s="23"/>
    </row>
    <row r="34" spans="1:21" s="24" customFormat="1" ht="20.25" thickTop="1" thickBot="1" x14ac:dyDescent="0.45">
      <c r="A34" s="163"/>
      <c r="B34" s="36"/>
      <c r="C34" s="138" t="s">
        <v>222</v>
      </c>
      <c r="D34" s="138"/>
      <c r="E34" s="138"/>
      <c r="F34" s="138"/>
      <c r="G34" s="138"/>
      <c r="H34" s="138"/>
      <c r="I34" s="138"/>
      <c r="J34" s="139"/>
      <c r="K34" s="169">
        <f>IF(ROUNDDOWN($K$33/2,-3)&gt;=500000-$J$36,500000-$J$36,ROUNDDOWN($K$33/2,-3))</f>
        <v>0</v>
      </c>
      <c r="L34" s="170"/>
      <c r="M34" s="37"/>
      <c r="N34" s="23"/>
      <c r="O34" s="23"/>
      <c r="P34" s="23"/>
      <c r="Q34" s="23"/>
      <c r="R34" s="23"/>
      <c r="S34" s="23"/>
      <c r="T34" s="23"/>
      <c r="U34" s="23"/>
    </row>
    <row r="35" spans="1:21" s="24" customFormat="1" ht="39.6" customHeight="1" thickTop="1" thickBot="1" x14ac:dyDescent="0.45">
      <c r="A35" s="164"/>
      <c r="B35" s="171" t="s">
        <v>234</v>
      </c>
      <c r="C35" s="172"/>
      <c r="D35" s="172"/>
      <c r="E35" s="172"/>
      <c r="F35" s="172"/>
      <c r="G35" s="172"/>
      <c r="H35" s="172"/>
      <c r="I35" s="172"/>
      <c r="J35" s="172"/>
      <c r="K35" s="172"/>
      <c r="L35" s="172"/>
      <c r="M35" s="30"/>
      <c r="N35" s="23"/>
      <c r="O35" s="23"/>
      <c r="P35" s="23"/>
      <c r="Q35" s="23"/>
      <c r="R35" s="23"/>
      <c r="S35" s="23"/>
      <c r="T35" s="23"/>
      <c r="U35" s="23"/>
    </row>
    <row r="36" spans="1:21" s="24" customFormat="1" x14ac:dyDescent="0.4">
      <c r="A36" s="221" t="s">
        <v>253</v>
      </c>
      <c r="B36" s="223" t="s">
        <v>254</v>
      </c>
      <c r="C36" s="224"/>
      <c r="D36" s="227" t="s">
        <v>255</v>
      </c>
      <c r="E36" s="228"/>
      <c r="F36" s="228"/>
      <c r="G36" s="228"/>
      <c r="H36" s="228"/>
      <c r="I36" s="228"/>
      <c r="J36" s="229"/>
      <c r="K36" s="230"/>
      <c r="L36" s="228" t="s">
        <v>4</v>
      </c>
      <c r="M36" s="231"/>
      <c r="N36" s="23"/>
      <c r="O36" s="23"/>
      <c r="P36" s="23"/>
      <c r="Q36" s="23"/>
      <c r="R36" s="23"/>
      <c r="S36" s="23"/>
      <c r="T36" s="23"/>
      <c r="U36" s="23"/>
    </row>
    <row r="37" spans="1:21" s="24" customFormat="1" ht="40.5" customHeight="1" thickBot="1" x14ac:dyDescent="0.45">
      <c r="A37" s="222"/>
      <c r="B37" s="225"/>
      <c r="C37" s="226"/>
      <c r="D37" s="232"/>
      <c r="E37" s="232"/>
      <c r="F37" s="232"/>
      <c r="G37" s="232"/>
      <c r="H37" s="232"/>
      <c r="I37" s="232"/>
      <c r="J37" s="232"/>
      <c r="K37" s="232"/>
      <c r="L37" s="232"/>
      <c r="M37" s="233"/>
      <c r="N37" s="23"/>
      <c r="O37" s="23"/>
      <c r="P37" s="23"/>
      <c r="Q37" s="23"/>
      <c r="R37" s="23"/>
      <c r="S37" s="23"/>
      <c r="T37" s="23"/>
      <c r="U37" s="23"/>
    </row>
    <row r="38" spans="1:21" s="24" customFormat="1" x14ac:dyDescent="0.4">
      <c r="A38" s="21"/>
      <c r="B38" s="21"/>
      <c r="C38" s="22"/>
      <c r="D38" s="22"/>
      <c r="E38" s="21"/>
      <c r="F38" s="21"/>
      <c r="G38" s="21"/>
      <c r="H38" s="21"/>
      <c r="I38" s="21"/>
      <c r="J38" s="21"/>
      <c r="K38" s="21"/>
      <c r="L38" s="21"/>
      <c r="M38" s="21"/>
      <c r="N38" s="23"/>
      <c r="O38" s="23"/>
      <c r="P38" s="23"/>
      <c r="Q38" s="23"/>
      <c r="R38" s="23"/>
      <c r="S38" s="23"/>
      <c r="T38" s="23"/>
      <c r="U38" s="23"/>
    </row>
    <row r="39" spans="1:21" s="24" customFormat="1" x14ac:dyDescent="0.4">
      <c r="A39" s="21"/>
      <c r="B39" s="21"/>
      <c r="C39" s="22"/>
      <c r="D39" s="22"/>
      <c r="E39" s="21"/>
      <c r="F39" s="21"/>
      <c r="G39" s="21"/>
      <c r="H39" s="21"/>
      <c r="I39" s="21"/>
      <c r="J39" s="21"/>
      <c r="K39" s="21"/>
      <c r="L39" s="21"/>
      <c r="M39" s="21"/>
      <c r="N39" s="23"/>
      <c r="O39" s="23"/>
      <c r="P39" s="23"/>
      <c r="Q39" s="23"/>
      <c r="R39" s="23"/>
      <c r="S39" s="23"/>
      <c r="T39" s="23"/>
      <c r="U39" s="23"/>
    </row>
    <row r="40" spans="1:21" s="24" customFormat="1" x14ac:dyDescent="0.4">
      <c r="A40" s="21"/>
      <c r="B40" s="21"/>
      <c r="C40" s="22"/>
      <c r="D40" s="22"/>
      <c r="E40" s="21"/>
      <c r="F40" s="21"/>
      <c r="G40" s="21"/>
      <c r="H40" s="21"/>
      <c r="I40" s="21"/>
      <c r="J40" s="21"/>
      <c r="K40" s="21"/>
      <c r="L40" s="21"/>
      <c r="M40" s="21"/>
      <c r="N40" s="23"/>
      <c r="O40" s="23"/>
      <c r="P40" s="23"/>
      <c r="Q40" s="23"/>
      <c r="R40" s="23"/>
      <c r="S40" s="23"/>
      <c r="T40" s="23"/>
      <c r="U40" s="23"/>
    </row>
    <row r="41" spans="1:21" s="24" customFormat="1" x14ac:dyDescent="0.4">
      <c r="A41" s="21"/>
      <c r="B41" s="21"/>
      <c r="C41" s="22"/>
      <c r="D41" s="22"/>
      <c r="E41" s="21"/>
      <c r="F41" s="21"/>
      <c r="G41" s="21"/>
      <c r="H41" s="21"/>
      <c r="I41" s="21"/>
      <c r="J41" s="21"/>
      <c r="K41" s="21"/>
      <c r="L41" s="21"/>
      <c r="M41" s="21"/>
      <c r="N41" s="23"/>
      <c r="O41" s="23"/>
      <c r="P41" s="23"/>
      <c r="Q41" s="23"/>
      <c r="R41" s="23"/>
      <c r="S41" s="23"/>
      <c r="T41" s="23"/>
      <c r="U41" s="23"/>
    </row>
  </sheetData>
  <sheetProtection algorithmName="SHA-512" hashValue="DIR6M36zG9FO1Rs3NkxnEvA+n73i5G2NG7viFYz8AIqqkn2HXLzLggAMBRp/NPUwfRXY+EDH0C6KqUSxiGKXCQ==" saltValue="Tzk1MUXhIcFUCHWx6o69oA==" spinCount="100000" sheet="1" objects="1" scenarios="1" formatColumns="0" formatRows="0"/>
  <mergeCells count="99">
    <mergeCell ref="K32:L32"/>
    <mergeCell ref="E5:M5"/>
    <mergeCell ref="A36:A37"/>
    <mergeCell ref="B36:C37"/>
    <mergeCell ref="D36:I36"/>
    <mergeCell ref="J36:K36"/>
    <mergeCell ref="L36:M36"/>
    <mergeCell ref="D37:M37"/>
    <mergeCell ref="I28:J28"/>
    <mergeCell ref="I29:J29"/>
    <mergeCell ref="I33:J33"/>
    <mergeCell ref="C30:D30"/>
    <mergeCell ref="E30:F30"/>
    <mergeCell ref="G30:H30"/>
    <mergeCell ref="I30:J30"/>
    <mergeCell ref="F17:L17"/>
    <mergeCell ref="C27:D27"/>
    <mergeCell ref="G25:H25"/>
    <mergeCell ref="G26:H26"/>
    <mergeCell ref="G27:H27"/>
    <mergeCell ref="I25:J25"/>
    <mergeCell ref="C25:D25"/>
    <mergeCell ref="E27:F27"/>
    <mergeCell ref="K31:L31"/>
    <mergeCell ref="K23:L24"/>
    <mergeCell ref="G24:H24"/>
    <mergeCell ref="I24:J24"/>
    <mergeCell ref="K26:L26"/>
    <mergeCell ref="E9:M9"/>
    <mergeCell ref="K10:L10"/>
    <mergeCell ref="G23:J23"/>
    <mergeCell ref="D18:E18"/>
    <mergeCell ref="D19:E19"/>
    <mergeCell ref="B10:D10"/>
    <mergeCell ref="E10:G10"/>
    <mergeCell ref="F19:L19"/>
    <mergeCell ref="D20:E20"/>
    <mergeCell ref="F20:L20"/>
    <mergeCell ref="D16:E16"/>
    <mergeCell ref="F16:L16"/>
    <mergeCell ref="D17:E17"/>
    <mergeCell ref="F18:L18"/>
    <mergeCell ref="C23:D24"/>
    <mergeCell ref="E23:F24"/>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A15:A35"/>
    <mergeCell ref="K27:L27"/>
    <mergeCell ref="C28:D28"/>
    <mergeCell ref="E28:F28"/>
    <mergeCell ref="K28:L28"/>
    <mergeCell ref="K33:L33"/>
    <mergeCell ref="C29:D29"/>
    <mergeCell ref="E29:F29"/>
    <mergeCell ref="K29:L29"/>
    <mergeCell ref="K30:L30"/>
    <mergeCell ref="G29:H29"/>
    <mergeCell ref="G33:H33"/>
    <mergeCell ref="K34:L34"/>
    <mergeCell ref="B35:L35"/>
    <mergeCell ref="E25:F25"/>
    <mergeCell ref="K25:L25"/>
    <mergeCell ref="A12:A14"/>
    <mergeCell ref="B12:D12"/>
    <mergeCell ref="E12:M12"/>
    <mergeCell ref="B13:D13"/>
    <mergeCell ref="E13:M13"/>
    <mergeCell ref="B14:D14"/>
    <mergeCell ref="E14:M14"/>
    <mergeCell ref="C34:J34"/>
    <mergeCell ref="I26:J26"/>
    <mergeCell ref="I27:J27"/>
    <mergeCell ref="C26:D26"/>
    <mergeCell ref="E26:F26"/>
    <mergeCell ref="G28:H28"/>
    <mergeCell ref="C31:D31"/>
    <mergeCell ref="C32:D32"/>
    <mergeCell ref="E31:F31"/>
    <mergeCell ref="E32:F32"/>
    <mergeCell ref="G31:H31"/>
    <mergeCell ref="G32:H32"/>
    <mergeCell ref="I31:J31"/>
    <mergeCell ref="I32:J32"/>
    <mergeCell ref="C33:D33"/>
    <mergeCell ref="E33:F33"/>
  </mergeCells>
  <phoneticPr fontId="1"/>
  <dataValidations count="2">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15:F22 B38:M1048576 E19:E23 D15:E17 D19:D22 C15:C23 L35 B1:D11 I8:M11 F8:G11 B15:B36 G15:G33 F33 H15:L22 K23 E1:E12 C35:J35 F6:G6 D37 M15:M35 K34:K35 I6:M6 F1:M4 C25:C34 D25:E33 K25:L33 F25:F30 H33:J3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4" max="12" man="1"/>
  </rowBreak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prompt="プルダウンリストから選んでください。">
          <x14:formula1>
            <xm:f>'プルダウン（事業計画書）'!$A$1:$B$1</xm:f>
          </x14:formula1>
          <xm:sqref>F7:G7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95" t="s">
        <v>75</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28" ht="39.950000000000003" customHeight="1" x14ac:dyDescent="0.4">
      <c r="A2" s="102" t="s">
        <v>139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ht="20.100000000000001" customHeight="1" x14ac:dyDescent="0.4">
      <c r="A3" s="50"/>
      <c r="B3" s="51"/>
      <c r="C3" s="51"/>
      <c r="D3" s="51"/>
      <c r="E3" s="51"/>
      <c r="F3" s="51"/>
      <c r="G3" s="51"/>
      <c r="H3" s="51"/>
      <c r="I3" s="51"/>
      <c r="J3" s="51"/>
      <c r="K3" s="51"/>
      <c r="L3" s="51"/>
      <c r="M3" s="51"/>
      <c r="N3" s="51"/>
      <c r="O3" s="51"/>
      <c r="P3" s="51"/>
      <c r="Q3" s="51"/>
      <c r="R3" s="51"/>
      <c r="S3" s="51"/>
      <c r="T3" s="51"/>
      <c r="U3" s="260">
        <f>$H$15</f>
        <v>0</v>
      </c>
      <c r="V3" s="260"/>
      <c r="W3" s="260"/>
      <c r="X3" s="260"/>
      <c r="Y3" s="260"/>
      <c r="Z3" s="260"/>
      <c r="AA3" s="260"/>
      <c r="AB3" s="51"/>
    </row>
    <row r="4" spans="1:28" ht="20.100000000000001" customHeight="1" x14ac:dyDescent="0.4">
      <c r="A4" s="52"/>
      <c r="B4" s="137" t="s">
        <v>8</v>
      </c>
      <c r="C4" s="137"/>
      <c r="D4" s="137"/>
      <c r="E4" s="137"/>
      <c r="F4" s="137"/>
      <c r="G4" s="137"/>
      <c r="H4" s="137"/>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02" t="s">
        <v>19</v>
      </c>
      <c r="I5" s="102"/>
      <c r="J5" s="102"/>
      <c r="K5" s="102"/>
      <c r="L5" s="102"/>
      <c r="M5" s="116" t="s">
        <v>9</v>
      </c>
      <c r="N5" s="116"/>
      <c r="O5" s="116"/>
      <c r="P5" s="116"/>
      <c r="Q5" s="116"/>
      <c r="R5" s="137">
        <f>基本情報設定シート!$C$9</f>
        <v>0</v>
      </c>
      <c r="S5" s="137"/>
      <c r="T5" s="137"/>
      <c r="U5" s="137"/>
      <c r="V5" s="137"/>
      <c r="W5" s="137"/>
      <c r="X5" s="137"/>
      <c r="Y5" s="137"/>
      <c r="Z5" s="137"/>
      <c r="AA5" s="137"/>
      <c r="AB5" s="137"/>
    </row>
    <row r="6" spans="1:28" ht="20.100000000000001" customHeight="1" x14ac:dyDescent="0.4">
      <c r="A6" s="50"/>
      <c r="B6" s="51"/>
      <c r="C6" s="51"/>
      <c r="D6" s="51"/>
      <c r="E6" s="51"/>
      <c r="F6" s="51"/>
      <c r="G6" s="51"/>
      <c r="H6" s="102"/>
      <c r="I6" s="102"/>
      <c r="J6" s="102"/>
      <c r="K6" s="102"/>
      <c r="L6" s="102"/>
      <c r="M6" s="135" t="s">
        <v>10</v>
      </c>
      <c r="N6" s="116"/>
      <c r="O6" s="116"/>
      <c r="P6" s="116"/>
      <c r="Q6" s="116"/>
      <c r="R6" s="136">
        <f>基本情報設定シート!$C$3</f>
        <v>0</v>
      </c>
      <c r="S6" s="136"/>
      <c r="T6" s="136"/>
      <c r="U6" s="136"/>
      <c r="V6" s="136"/>
      <c r="W6" s="136"/>
      <c r="X6" s="136"/>
      <c r="Y6" s="136"/>
      <c r="Z6" s="136"/>
      <c r="AA6" s="136"/>
      <c r="AB6" s="136"/>
    </row>
    <row r="7" spans="1:28" ht="20.100000000000001" customHeight="1" x14ac:dyDescent="0.4">
      <c r="A7" s="50"/>
      <c r="B7" s="51"/>
      <c r="C7" s="51"/>
      <c r="D7" s="51"/>
      <c r="E7" s="51"/>
      <c r="F7" s="51"/>
      <c r="G7" s="51"/>
      <c r="H7" s="102"/>
      <c r="I7" s="102"/>
      <c r="J7" s="102"/>
      <c r="K7" s="102"/>
      <c r="L7" s="102"/>
      <c r="M7" s="116"/>
      <c r="N7" s="116"/>
      <c r="O7" s="116"/>
      <c r="P7" s="116"/>
      <c r="Q7" s="116"/>
      <c r="R7" s="136" t="str">
        <f>基本情報設定シート!$C$4&amp;"　"&amp;基本情報設定シート!$C$5</f>
        <v>　</v>
      </c>
      <c r="S7" s="136"/>
      <c r="T7" s="136"/>
      <c r="U7" s="136"/>
      <c r="V7" s="136"/>
      <c r="W7" s="136"/>
      <c r="X7" s="136"/>
      <c r="Y7" s="136"/>
      <c r="Z7" s="136"/>
      <c r="AA7" s="136"/>
      <c r="AB7" s="136"/>
    </row>
    <row r="8" spans="1:28" s="20" customFormat="1" ht="60" customHeight="1" x14ac:dyDescent="0.4">
      <c r="A8" s="57"/>
      <c r="B8" s="94" t="s">
        <v>141</v>
      </c>
      <c r="C8" s="94"/>
      <c r="D8" s="94"/>
      <c r="E8" s="94"/>
      <c r="F8" s="94"/>
      <c r="G8" s="94"/>
      <c r="H8" s="94"/>
      <c r="I8" s="94"/>
      <c r="J8" s="94"/>
      <c r="K8" s="94"/>
      <c r="L8" s="94"/>
      <c r="M8" s="94"/>
      <c r="N8" s="94"/>
      <c r="O8" s="94"/>
      <c r="P8" s="94"/>
      <c r="Q8" s="94"/>
      <c r="R8" s="94"/>
      <c r="S8" s="94"/>
      <c r="T8" s="94"/>
      <c r="U8" s="94"/>
      <c r="V8" s="94"/>
      <c r="W8" s="94"/>
      <c r="X8" s="94"/>
      <c r="Y8" s="94"/>
      <c r="Z8" s="94"/>
      <c r="AA8" s="94"/>
      <c r="AB8" s="57"/>
    </row>
    <row r="9" spans="1:28" s="3" customFormat="1" ht="30" customHeight="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8" s="3" customFormat="1" ht="20.100000000000001" customHeight="1" x14ac:dyDescent="0.4">
      <c r="A10" s="71"/>
      <c r="B10" s="237" t="s">
        <v>20</v>
      </c>
      <c r="C10" s="237"/>
      <c r="D10" s="237"/>
      <c r="E10" s="237"/>
      <c r="F10" s="237"/>
      <c r="G10" s="237"/>
      <c r="H10" s="245"/>
      <c r="I10" s="246"/>
      <c r="J10" s="246"/>
      <c r="K10" s="246"/>
      <c r="L10" s="247"/>
      <c r="M10" s="248" t="s">
        <v>21</v>
      </c>
      <c r="N10" s="249"/>
      <c r="O10" s="249"/>
      <c r="P10" s="249"/>
      <c r="Q10" s="250"/>
      <c r="R10" s="243" t="s">
        <v>136</v>
      </c>
      <c r="S10" s="241"/>
      <c r="T10" s="241"/>
      <c r="U10" s="241"/>
      <c r="V10" s="241"/>
      <c r="W10" s="244"/>
      <c r="X10" s="244"/>
      <c r="Y10" s="244"/>
      <c r="Z10" s="241" t="s">
        <v>140</v>
      </c>
      <c r="AA10" s="242"/>
      <c r="AB10" s="71"/>
    </row>
    <row r="11" spans="1:28" s="3" customFormat="1" ht="20.100000000000001" customHeight="1" x14ac:dyDescent="0.4">
      <c r="A11" s="49"/>
      <c r="B11" s="237" t="s">
        <v>1</v>
      </c>
      <c r="C11" s="237"/>
      <c r="D11" s="237"/>
      <c r="E11" s="237"/>
      <c r="F11" s="237"/>
      <c r="G11" s="237"/>
      <c r="H11" s="106" t="e">
        <f>'(様式1号)交付申請書'!$F$10</f>
        <v>#NUM!</v>
      </c>
      <c r="I11" s="107"/>
      <c r="J11" s="107"/>
      <c r="K11" s="107"/>
      <c r="L11" s="108"/>
      <c r="M11" s="248" t="s">
        <v>22</v>
      </c>
      <c r="N11" s="249"/>
      <c r="O11" s="249"/>
      <c r="P11" s="249"/>
      <c r="Q11" s="250"/>
      <c r="R11" s="238" t="str">
        <f>基本情報設定シート!$C$10</f>
        <v>松江市人材確保支援事業補助金</v>
      </c>
      <c r="S11" s="239"/>
      <c r="T11" s="239"/>
      <c r="U11" s="239"/>
      <c r="V11" s="239"/>
      <c r="W11" s="239"/>
      <c r="X11" s="239"/>
      <c r="Y11" s="239"/>
      <c r="Z11" s="239"/>
      <c r="AA11" s="240"/>
      <c r="AB11" s="49"/>
    </row>
    <row r="12" spans="1:28" s="3" customFormat="1" ht="20.100000000000001" customHeight="1" x14ac:dyDescent="0.4">
      <c r="A12" s="49"/>
      <c r="B12" s="234" t="s">
        <v>3</v>
      </c>
      <c r="C12" s="235"/>
      <c r="D12" s="235"/>
      <c r="E12" s="235"/>
      <c r="F12" s="235"/>
      <c r="G12" s="236"/>
      <c r="H12" s="112" t="str">
        <f>基本情報設定シート!$C$11</f>
        <v>人材確保支援事業</v>
      </c>
      <c r="I12" s="113"/>
      <c r="J12" s="113"/>
      <c r="K12" s="113"/>
      <c r="L12" s="113"/>
      <c r="M12" s="113"/>
      <c r="N12" s="113"/>
      <c r="O12" s="113"/>
      <c r="P12" s="113"/>
      <c r="Q12" s="113"/>
      <c r="R12" s="113"/>
      <c r="S12" s="113"/>
      <c r="T12" s="113"/>
      <c r="U12" s="113"/>
      <c r="V12" s="113"/>
      <c r="W12" s="113"/>
      <c r="X12" s="113"/>
      <c r="Y12" s="113"/>
      <c r="Z12" s="113"/>
      <c r="AA12" s="114"/>
      <c r="AB12" s="49"/>
    </row>
    <row r="13" spans="1:28" s="3" customFormat="1" ht="99.95" customHeight="1" x14ac:dyDescent="0.4">
      <c r="A13" s="49"/>
      <c r="B13" s="234" t="s">
        <v>23</v>
      </c>
      <c r="C13" s="235"/>
      <c r="D13" s="235"/>
      <c r="E13" s="235"/>
      <c r="F13" s="235"/>
      <c r="G13" s="236"/>
      <c r="H13" s="251">
        <f>'(様式1号)交付申請書'!$K$12</f>
        <v>0</v>
      </c>
      <c r="I13" s="252"/>
      <c r="J13" s="252"/>
      <c r="K13" s="252"/>
      <c r="L13" s="252"/>
      <c r="M13" s="252"/>
      <c r="N13" s="252"/>
      <c r="O13" s="252"/>
      <c r="P13" s="252"/>
      <c r="Q13" s="252"/>
      <c r="R13" s="252"/>
      <c r="S13" s="252"/>
      <c r="T13" s="252"/>
      <c r="U13" s="252"/>
      <c r="V13" s="252"/>
      <c r="W13" s="252"/>
      <c r="X13" s="252"/>
      <c r="Y13" s="252"/>
      <c r="Z13" s="252"/>
      <c r="AA13" s="253"/>
      <c r="AB13" s="49"/>
    </row>
    <row r="14" spans="1:28" s="3" customFormat="1" ht="39.950000000000003" customHeight="1" x14ac:dyDescent="0.4">
      <c r="A14" s="49"/>
      <c r="B14" s="234" t="s">
        <v>24</v>
      </c>
      <c r="C14" s="235"/>
      <c r="D14" s="235"/>
      <c r="E14" s="235"/>
      <c r="F14" s="235"/>
      <c r="G14" s="235"/>
      <c r="H14" s="251">
        <f>'(様式1号)交付申請書'!$K$16</f>
        <v>0</v>
      </c>
      <c r="I14" s="254"/>
      <c r="J14" s="254"/>
      <c r="K14" s="254"/>
      <c r="L14" s="254"/>
      <c r="M14" s="254"/>
      <c r="N14" s="254"/>
      <c r="O14" s="254"/>
      <c r="P14" s="254"/>
      <c r="Q14" s="254"/>
      <c r="R14" s="254"/>
      <c r="S14" s="254"/>
      <c r="T14" s="254"/>
      <c r="U14" s="254"/>
      <c r="V14" s="254"/>
      <c r="W14" s="254"/>
      <c r="X14" s="254"/>
      <c r="Y14" s="254"/>
      <c r="Z14" s="254"/>
      <c r="AA14" s="255"/>
      <c r="AB14" s="49"/>
    </row>
    <row r="15" spans="1:28" s="3" customFormat="1" ht="20.100000000000001" customHeight="1" x14ac:dyDescent="0.4">
      <c r="A15" s="49"/>
      <c r="B15" s="103" t="s">
        <v>25</v>
      </c>
      <c r="C15" s="104"/>
      <c r="D15" s="104"/>
      <c r="E15" s="104"/>
      <c r="F15" s="104"/>
      <c r="G15" s="105"/>
      <c r="H15" s="256">
        <f>'(様式1号)交付申請書'!$N$17</f>
        <v>0</v>
      </c>
      <c r="I15" s="257"/>
      <c r="J15" s="257"/>
      <c r="K15" s="257"/>
      <c r="L15" s="257"/>
      <c r="M15" s="257"/>
      <c r="N15" s="258"/>
      <c r="O15" s="105" t="s">
        <v>26</v>
      </c>
      <c r="P15" s="259"/>
      <c r="Q15" s="259"/>
      <c r="R15" s="259"/>
      <c r="S15" s="259"/>
      <c r="T15" s="259"/>
      <c r="U15" s="256">
        <f>'(様式1号)交付申請書'!$N$18</f>
        <v>0</v>
      </c>
      <c r="V15" s="257"/>
      <c r="W15" s="257"/>
      <c r="X15" s="257"/>
      <c r="Y15" s="257"/>
      <c r="Z15" s="257"/>
      <c r="AA15" s="258"/>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cBwnO0nr/5tbNyTb6M2b5j3EGc+os2Lx/64GeszEQBf6cjmxU1dmXacVBlCEDn9QaX1qXFgXrayG6rW8FLqseg==" saltValue="bnINlMPwO1/Jmd+qbvbcAw=="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95" t="s">
        <v>60</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32" ht="39.950000000000003" customHeight="1" x14ac:dyDescent="0.4">
      <c r="A2" s="102" t="s">
        <v>70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15"/>
      <c r="V3" s="115"/>
      <c r="W3" s="115"/>
      <c r="X3" s="115"/>
      <c r="Y3" s="115"/>
      <c r="Z3" s="115"/>
      <c r="AA3" s="115"/>
      <c r="AB3" s="51"/>
    </row>
    <row r="4" spans="1:32" ht="20.100000000000001" customHeight="1" x14ac:dyDescent="0.4">
      <c r="A4" s="52"/>
      <c r="B4" s="137" t="s">
        <v>8</v>
      </c>
      <c r="C4" s="137"/>
      <c r="D4" s="137"/>
      <c r="E4" s="137"/>
      <c r="F4" s="137"/>
      <c r="G4" s="137"/>
      <c r="H4" s="137"/>
      <c r="I4" s="137"/>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02" t="s">
        <v>19</v>
      </c>
      <c r="I5" s="102"/>
      <c r="J5" s="102"/>
      <c r="K5" s="102"/>
      <c r="L5" s="102"/>
      <c r="M5" s="116" t="s">
        <v>9</v>
      </c>
      <c r="N5" s="116"/>
      <c r="O5" s="116"/>
      <c r="P5" s="116"/>
      <c r="Q5" s="116"/>
      <c r="R5" s="136">
        <f>基本情報設定シート!$C$9</f>
        <v>0</v>
      </c>
      <c r="S5" s="136"/>
      <c r="T5" s="136"/>
      <c r="U5" s="136"/>
      <c r="V5" s="136"/>
      <c r="W5" s="136"/>
      <c r="X5" s="136"/>
      <c r="Y5" s="136"/>
      <c r="Z5" s="136"/>
      <c r="AA5" s="136"/>
      <c r="AB5" s="136"/>
    </row>
    <row r="6" spans="1:32" ht="20.100000000000001" customHeight="1" x14ac:dyDescent="0.4">
      <c r="A6" s="50"/>
      <c r="B6" s="51"/>
      <c r="C6" s="51"/>
      <c r="D6" s="51"/>
      <c r="E6" s="51"/>
      <c r="F6" s="51"/>
      <c r="G6" s="51"/>
      <c r="H6" s="102"/>
      <c r="I6" s="102"/>
      <c r="J6" s="102"/>
      <c r="K6" s="102"/>
      <c r="L6" s="102"/>
      <c r="M6" s="135" t="s">
        <v>10</v>
      </c>
      <c r="N6" s="116"/>
      <c r="O6" s="116"/>
      <c r="P6" s="116"/>
      <c r="Q6" s="116"/>
      <c r="R6" s="136">
        <f>基本情報設定シート!$C$3</f>
        <v>0</v>
      </c>
      <c r="S6" s="136"/>
      <c r="T6" s="136"/>
      <c r="U6" s="136"/>
      <c r="V6" s="136"/>
      <c r="W6" s="136"/>
      <c r="X6" s="136"/>
      <c r="Y6" s="136"/>
      <c r="Z6" s="136"/>
      <c r="AA6" s="136"/>
      <c r="AB6" s="136"/>
    </row>
    <row r="7" spans="1:32" ht="20.100000000000001" customHeight="1" thickBot="1" x14ac:dyDescent="0.45">
      <c r="A7" s="50"/>
      <c r="B7" s="51"/>
      <c r="C7" s="51"/>
      <c r="D7" s="51"/>
      <c r="E7" s="51"/>
      <c r="F7" s="51"/>
      <c r="G7" s="51"/>
      <c r="H7" s="102"/>
      <c r="I7" s="102"/>
      <c r="J7" s="102"/>
      <c r="K7" s="102"/>
      <c r="L7" s="102"/>
      <c r="M7" s="116"/>
      <c r="N7" s="116"/>
      <c r="O7" s="116"/>
      <c r="P7" s="116"/>
      <c r="Q7" s="116"/>
      <c r="R7" s="136" t="str">
        <f>基本情報設定シート!$C$4&amp;"　"&amp;基本情報設定シート!$C$5</f>
        <v>　</v>
      </c>
      <c r="S7" s="136"/>
      <c r="T7" s="136"/>
      <c r="U7" s="136"/>
      <c r="V7" s="136"/>
      <c r="W7" s="136"/>
      <c r="X7" s="136"/>
      <c r="Y7" s="136"/>
      <c r="Z7" s="136"/>
      <c r="AA7" s="136"/>
      <c r="AB7" s="136"/>
    </row>
    <row r="8" spans="1:32" s="19" customFormat="1" ht="60" customHeight="1" thickTop="1" thickBot="1" x14ac:dyDescent="0.45">
      <c r="A8" s="73"/>
      <c r="B8" s="94" t="s">
        <v>137</v>
      </c>
      <c r="C8" s="94"/>
      <c r="D8" s="94"/>
      <c r="E8" s="94"/>
      <c r="F8" s="94"/>
      <c r="G8" s="94"/>
      <c r="H8" s="94"/>
      <c r="I8" s="94"/>
      <c r="J8" s="94"/>
      <c r="K8" s="94"/>
      <c r="L8" s="94"/>
      <c r="M8" s="94"/>
      <c r="N8" s="94"/>
      <c r="O8" s="94"/>
      <c r="P8" s="94"/>
      <c r="Q8" s="94"/>
      <c r="R8" s="94"/>
      <c r="S8" s="94"/>
      <c r="T8" s="94"/>
      <c r="U8" s="94"/>
      <c r="V8" s="94"/>
      <c r="W8" s="94"/>
      <c r="X8" s="94"/>
      <c r="Y8" s="94"/>
      <c r="Z8" s="94"/>
      <c r="AA8" s="94"/>
      <c r="AB8" s="73"/>
      <c r="AD8" s="20"/>
      <c r="AE8" s="276" t="s">
        <v>146</v>
      </c>
      <c r="AF8" s="277"/>
    </row>
    <row r="9" spans="1:32" s="3" customFormat="1" ht="30" customHeight="1" thickTop="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D9" s="81" t="s">
        <v>259</v>
      </c>
      <c r="AE9" s="82" t="s">
        <v>144</v>
      </c>
      <c r="AF9" s="82" t="s">
        <v>145</v>
      </c>
    </row>
    <row r="10" spans="1:32" s="3" customFormat="1" ht="39.950000000000003" customHeight="1" x14ac:dyDescent="0.4">
      <c r="A10" s="49"/>
      <c r="B10" s="237" t="s">
        <v>20</v>
      </c>
      <c r="C10" s="237"/>
      <c r="D10" s="237"/>
      <c r="E10" s="237"/>
      <c r="F10" s="237"/>
      <c r="G10" s="237"/>
      <c r="H10" s="264" t="str">
        <f>IF($AE$10&lt;&gt;"",TEXT('(様式4号)着手届'!$H$10,"ggge年m月d日")&amp;CHAR(10)&amp;TEXT($AE$10,"ggge年m月d日"),TEXT('(様式4号)着手届'!$H$10,"ggge年m月d日"))</f>
        <v>明治33年1月0日</v>
      </c>
      <c r="I10" s="265"/>
      <c r="J10" s="265"/>
      <c r="K10" s="265"/>
      <c r="L10" s="266"/>
      <c r="M10" s="248" t="s">
        <v>21</v>
      </c>
      <c r="N10" s="249"/>
      <c r="O10" s="249"/>
      <c r="P10" s="249"/>
      <c r="Q10" s="250"/>
      <c r="R10" s="248" t="str">
        <f>IF($AF$10&lt;&gt;"",CONCATENATE('(様式4号)着手届'!R10,'(様式4号)着手届'!W10,'(様式4号)着手届'!Z10)&amp;CHAR(10)&amp;CONCATENATE("指令も産第",$AF$10,"号の2"),CONCATENATE('(様式4号)着手届'!R10,'(様式4号)着手届'!W10,'(様式4号)着手届'!Z10))</f>
        <v>指令も産第号</v>
      </c>
      <c r="S10" s="249"/>
      <c r="T10" s="249"/>
      <c r="U10" s="249"/>
      <c r="V10" s="249"/>
      <c r="W10" s="249"/>
      <c r="X10" s="249"/>
      <c r="Y10" s="249"/>
      <c r="Z10" s="249"/>
      <c r="AA10" s="250"/>
      <c r="AB10" s="49"/>
      <c r="AD10" s="81" t="s">
        <v>260</v>
      </c>
      <c r="AE10" s="59"/>
      <c r="AF10" s="60"/>
    </row>
    <row r="11" spans="1:32" s="3" customFormat="1" ht="20.100000000000001" customHeight="1" x14ac:dyDescent="0.4">
      <c r="A11" s="49"/>
      <c r="B11" s="237" t="s">
        <v>1</v>
      </c>
      <c r="C11" s="237"/>
      <c r="D11" s="237"/>
      <c r="E11" s="237"/>
      <c r="F11" s="237"/>
      <c r="G11" s="261" t="e">
        <f>'(様式1号)交付申請書'!$F$10</f>
        <v>#NUM!</v>
      </c>
      <c r="H11" s="262"/>
      <c r="I11" s="262"/>
      <c r="J11" s="262"/>
      <c r="K11" s="262"/>
      <c r="L11" s="263"/>
      <c r="M11" s="248" t="s">
        <v>22</v>
      </c>
      <c r="N11" s="249"/>
      <c r="O11" s="249"/>
      <c r="P11" s="249"/>
      <c r="Q11" s="250"/>
      <c r="R11" s="239" t="str">
        <f>基本情報設定シート!$C$10</f>
        <v>松江市人材確保支援事業補助金</v>
      </c>
      <c r="S11" s="239"/>
      <c r="T11" s="239"/>
      <c r="U11" s="239"/>
      <c r="V11" s="239"/>
      <c r="W11" s="239"/>
      <c r="X11" s="239"/>
      <c r="Y11" s="239"/>
      <c r="Z11" s="239"/>
      <c r="AA11" s="240"/>
      <c r="AB11" s="49"/>
    </row>
    <row r="12" spans="1:32" s="3" customFormat="1" ht="20.100000000000001" customHeight="1" x14ac:dyDescent="0.4">
      <c r="A12" s="49"/>
      <c r="B12" s="96" t="s">
        <v>61</v>
      </c>
      <c r="C12" s="97"/>
      <c r="D12" s="97"/>
      <c r="E12" s="97"/>
      <c r="F12" s="97"/>
      <c r="G12" s="97"/>
      <c r="H12" s="97"/>
      <c r="I12" s="97"/>
      <c r="J12" s="97"/>
      <c r="K12" s="97"/>
      <c r="L12" s="98"/>
      <c r="M12" s="112" t="str">
        <f>基本情報設定シート!$C$11</f>
        <v>人材確保支援事業</v>
      </c>
      <c r="N12" s="113"/>
      <c r="O12" s="113"/>
      <c r="P12" s="113"/>
      <c r="Q12" s="113"/>
      <c r="R12" s="113"/>
      <c r="S12" s="113"/>
      <c r="T12" s="113"/>
      <c r="U12" s="113"/>
      <c r="V12" s="113"/>
      <c r="W12" s="113"/>
      <c r="X12" s="113"/>
      <c r="Y12" s="113"/>
      <c r="Z12" s="113"/>
      <c r="AA12" s="114"/>
      <c r="AB12" s="49"/>
    </row>
    <row r="13" spans="1:32" s="3" customFormat="1" ht="39.950000000000003" customHeight="1" x14ac:dyDescent="0.4">
      <c r="A13" s="49"/>
      <c r="B13" s="96" t="s">
        <v>62</v>
      </c>
      <c r="C13" s="97"/>
      <c r="D13" s="97"/>
      <c r="E13" s="97"/>
      <c r="F13" s="97"/>
      <c r="G13" s="97"/>
      <c r="H13" s="97"/>
      <c r="I13" s="97"/>
      <c r="J13" s="97"/>
      <c r="K13" s="97"/>
      <c r="L13" s="98"/>
      <c r="M13" s="117">
        <f>'(様式1号)交付申請書'!$K$15</f>
        <v>0</v>
      </c>
      <c r="N13" s="118"/>
      <c r="O13" s="118"/>
      <c r="P13" s="118"/>
      <c r="Q13" s="118"/>
      <c r="R13" s="118"/>
      <c r="S13" s="118"/>
      <c r="T13" s="118"/>
      <c r="U13" s="118"/>
      <c r="V13" s="118"/>
      <c r="W13" s="118"/>
      <c r="X13" s="118"/>
      <c r="Y13" s="118"/>
      <c r="Z13" s="254" t="s">
        <v>5</v>
      </c>
      <c r="AA13" s="255"/>
      <c r="AB13" s="49"/>
    </row>
    <row r="14" spans="1:32" s="3" customFormat="1" ht="39.950000000000003" customHeight="1" x14ac:dyDescent="0.4">
      <c r="A14" s="49"/>
      <c r="B14" s="96" t="s">
        <v>63</v>
      </c>
      <c r="C14" s="97"/>
      <c r="D14" s="97"/>
      <c r="E14" s="97"/>
      <c r="F14" s="97"/>
      <c r="G14" s="97"/>
      <c r="H14" s="97"/>
      <c r="I14" s="97"/>
      <c r="J14" s="97"/>
      <c r="K14" s="97"/>
      <c r="L14" s="98"/>
      <c r="M14" s="270" t="str">
        <f>IFERROR(IF($R$14&gt;0,"（増額）","（減額）"),"")</f>
        <v>（増額）</v>
      </c>
      <c r="N14" s="271"/>
      <c r="O14" s="271"/>
      <c r="P14" s="271"/>
      <c r="Q14" s="271"/>
      <c r="R14" s="272" t="str">
        <f>IFERROR($M$15-$M$13,"")</f>
        <v/>
      </c>
      <c r="S14" s="272"/>
      <c r="T14" s="272"/>
      <c r="U14" s="272"/>
      <c r="V14" s="272"/>
      <c r="W14" s="272"/>
      <c r="X14" s="272"/>
      <c r="Y14" s="272"/>
      <c r="Z14" s="254" t="s">
        <v>5</v>
      </c>
      <c r="AA14" s="255"/>
      <c r="AB14" s="49"/>
    </row>
    <row r="15" spans="1:32" s="3" customFormat="1" ht="39.950000000000003" customHeight="1" x14ac:dyDescent="0.4">
      <c r="A15" s="49"/>
      <c r="B15" s="267" t="s">
        <v>64</v>
      </c>
      <c r="C15" s="268"/>
      <c r="D15" s="268"/>
      <c r="E15" s="268"/>
      <c r="F15" s="268"/>
      <c r="G15" s="268"/>
      <c r="H15" s="268"/>
      <c r="I15" s="268"/>
      <c r="J15" s="268"/>
      <c r="K15" s="268"/>
      <c r="L15" s="269"/>
      <c r="M15" s="117" t="str">
        <f>'(別紙2)変更事業計画書'!$K$50</f>
        <v/>
      </c>
      <c r="N15" s="118"/>
      <c r="O15" s="118"/>
      <c r="P15" s="118"/>
      <c r="Q15" s="118"/>
      <c r="R15" s="118"/>
      <c r="S15" s="118"/>
      <c r="T15" s="118"/>
      <c r="U15" s="118"/>
      <c r="V15" s="118"/>
      <c r="W15" s="118"/>
      <c r="X15" s="118"/>
      <c r="Y15" s="118"/>
      <c r="Z15" s="254" t="s">
        <v>5</v>
      </c>
      <c r="AA15" s="255"/>
      <c r="AB15" s="49"/>
    </row>
    <row r="16" spans="1:32" s="3" customFormat="1" ht="99.95" customHeight="1" x14ac:dyDescent="0.4">
      <c r="A16" s="49"/>
      <c r="B16" s="234" t="s">
        <v>65</v>
      </c>
      <c r="C16" s="235"/>
      <c r="D16" s="235"/>
      <c r="E16" s="235"/>
      <c r="F16" s="235"/>
      <c r="G16" s="235"/>
      <c r="H16" s="235"/>
      <c r="I16" s="235"/>
      <c r="J16" s="235"/>
      <c r="K16" s="235"/>
      <c r="L16" s="236"/>
      <c r="M16" s="122"/>
      <c r="N16" s="123"/>
      <c r="O16" s="123"/>
      <c r="P16" s="123"/>
      <c r="Q16" s="123"/>
      <c r="R16" s="123"/>
      <c r="S16" s="123"/>
      <c r="T16" s="123"/>
      <c r="U16" s="123"/>
      <c r="V16" s="123"/>
      <c r="W16" s="123"/>
      <c r="X16" s="123"/>
      <c r="Y16" s="123"/>
      <c r="Z16" s="123"/>
      <c r="AA16" s="124"/>
      <c r="AB16" s="49"/>
    </row>
    <row r="17" spans="1:31" s="3" customFormat="1" ht="99.95" customHeight="1" x14ac:dyDescent="0.4">
      <c r="A17" s="49"/>
      <c r="B17" s="234" t="s">
        <v>66</v>
      </c>
      <c r="C17" s="235"/>
      <c r="D17" s="235"/>
      <c r="E17" s="235"/>
      <c r="F17" s="235"/>
      <c r="G17" s="235"/>
      <c r="H17" s="235"/>
      <c r="I17" s="235"/>
      <c r="J17" s="235"/>
      <c r="K17" s="235"/>
      <c r="L17" s="236"/>
      <c r="M17" s="122"/>
      <c r="N17" s="123"/>
      <c r="O17" s="123"/>
      <c r="P17" s="123"/>
      <c r="Q17" s="123"/>
      <c r="R17" s="123"/>
      <c r="S17" s="123"/>
      <c r="T17" s="123"/>
      <c r="U17" s="123"/>
      <c r="V17" s="123"/>
      <c r="W17" s="123"/>
      <c r="X17" s="123"/>
      <c r="Y17" s="123"/>
      <c r="Z17" s="123"/>
      <c r="AA17" s="124"/>
      <c r="AB17" s="49"/>
    </row>
    <row r="18" spans="1:31" s="3" customFormat="1" ht="39.950000000000003" customHeight="1" x14ac:dyDescent="0.4">
      <c r="A18" s="49"/>
      <c r="B18" s="96" t="s">
        <v>67</v>
      </c>
      <c r="C18" s="268"/>
      <c r="D18" s="268"/>
      <c r="E18" s="268"/>
      <c r="F18" s="268"/>
      <c r="G18" s="268"/>
      <c r="H18" s="268"/>
      <c r="I18" s="268"/>
      <c r="J18" s="268"/>
      <c r="K18" s="268"/>
      <c r="L18" s="269"/>
      <c r="M18" s="117" t="str">
        <f>'(別紙2)変更事業計画書'!$K$48</f>
        <v/>
      </c>
      <c r="N18" s="118"/>
      <c r="O18" s="118"/>
      <c r="P18" s="118"/>
      <c r="Q18" s="118"/>
      <c r="R18" s="118"/>
      <c r="S18" s="118"/>
      <c r="T18" s="118"/>
      <c r="U18" s="118"/>
      <c r="V18" s="118"/>
      <c r="W18" s="118"/>
      <c r="X18" s="118"/>
      <c r="Y18" s="118"/>
      <c r="Z18" s="254" t="s">
        <v>5</v>
      </c>
      <c r="AA18" s="255"/>
      <c r="AB18" s="49"/>
    </row>
    <row r="19" spans="1:31" s="3" customFormat="1" ht="20.100000000000001" customHeight="1" x14ac:dyDescent="0.4">
      <c r="A19" s="49"/>
      <c r="B19" s="103" t="s">
        <v>18</v>
      </c>
      <c r="C19" s="104"/>
      <c r="D19" s="104"/>
      <c r="E19" s="104"/>
      <c r="F19" s="104"/>
      <c r="G19" s="104"/>
      <c r="H19" s="104"/>
      <c r="I19" s="104"/>
      <c r="J19" s="104"/>
      <c r="K19" s="104"/>
      <c r="L19" s="105"/>
      <c r="M19" s="273" t="s">
        <v>135</v>
      </c>
      <c r="N19" s="274"/>
      <c r="O19" s="274"/>
      <c r="P19" s="274"/>
      <c r="Q19" s="274"/>
      <c r="R19" s="274"/>
      <c r="S19" s="274"/>
      <c r="T19" s="274"/>
      <c r="U19" s="274"/>
      <c r="V19" s="274"/>
      <c r="W19" s="274"/>
      <c r="X19" s="274"/>
      <c r="Y19" s="274"/>
      <c r="Z19" s="274"/>
      <c r="AA19" s="275"/>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5Q36wqYOT2OTw4Q7SB8a/RDxQ+4m13VgW9OxsfpwMD9pdvx5XrcNdmvWzAGVC3I2rSfhErczN29x5wOvhthk9Q==" saltValue="xP/AcGqMZ7uaOVriLiSTGA=="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topLeftCell="A39" zoomScaleNormal="100" zoomScaleSheetLayoutView="100" workbookViewId="0">
      <selection activeCell="D53" sqref="D53:M53"/>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224</v>
      </c>
      <c r="B1" s="21"/>
      <c r="C1" s="22"/>
      <c r="D1" s="22"/>
      <c r="E1" s="21"/>
      <c r="F1" s="21"/>
      <c r="G1" s="21"/>
      <c r="H1" s="21"/>
      <c r="I1" s="21"/>
      <c r="J1" s="21"/>
      <c r="K1" s="21"/>
      <c r="L1" s="21"/>
      <c r="M1" s="21"/>
    </row>
    <row r="2" spans="1:21" ht="30" customHeight="1" thickBot="1" x14ac:dyDescent="0.45">
      <c r="A2" s="173" t="str">
        <f>基本情報設定シート!$C$10&amp;"　変更事業計画書"</f>
        <v>松江市人材確保支援事業補助金　変更事業計画書</v>
      </c>
      <c r="B2" s="173"/>
      <c r="C2" s="173"/>
      <c r="D2" s="173"/>
      <c r="E2" s="173"/>
      <c r="F2" s="173"/>
      <c r="G2" s="173"/>
      <c r="H2" s="173"/>
      <c r="I2" s="173"/>
      <c r="J2" s="173"/>
      <c r="K2" s="173"/>
      <c r="L2" s="173"/>
      <c r="M2" s="173"/>
    </row>
    <row r="3" spans="1:21" s="24" customFormat="1" ht="18.75" customHeight="1" x14ac:dyDescent="0.4">
      <c r="A3" s="174" t="s">
        <v>156</v>
      </c>
      <c r="B3" s="177" t="s">
        <v>157</v>
      </c>
      <c r="C3" s="177"/>
      <c r="D3" s="177"/>
      <c r="E3" s="178">
        <f>基本情報設定シート!$C$3</f>
        <v>0</v>
      </c>
      <c r="F3" s="178"/>
      <c r="G3" s="178"/>
      <c r="H3" s="178"/>
      <c r="I3" s="178"/>
      <c r="J3" s="178"/>
      <c r="K3" s="178"/>
      <c r="L3" s="178"/>
      <c r="M3" s="179"/>
      <c r="N3" s="23"/>
      <c r="O3" s="23"/>
      <c r="P3" s="23"/>
      <c r="Q3" s="23"/>
      <c r="R3" s="23"/>
      <c r="S3" s="23"/>
      <c r="T3" s="23"/>
      <c r="U3" s="23"/>
    </row>
    <row r="4" spans="1:21" s="24" customFormat="1" ht="18.75" customHeight="1" x14ac:dyDescent="0.4">
      <c r="A4" s="175"/>
      <c r="B4" s="141" t="s">
        <v>158</v>
      </c>
      <c r="C4" s="141"/>
      <c r="D4" s="141"/>
      <c r="E4" s="180" t="str">
        <f>基本情報設定シート!$C$4&amp;"　"&amp;基本情報設定シート!$C$5</f>
        <v>　</v>
      </c>
      <c r="F4" s="180"/>
      <c r="G4" s="180"/>
      <c r="H4" s="180"/>
      <c r="I4" s="180"/>
      <c r="J4" s="180"/>
      <c r="K4" s="180"/>
      <c r="L4" s="180"/>
      <c r="M4" s="181"/>
      <c r="N4" s="23"/>
      <c r="O4" s="23"/>
      <c r="P4" s="23"/>
      <c r="Q4" s="23"/>
      <c r="R4" s="23"/>
      <c r="S4" s="23"/>
      <c r="T4" s="23"/>
      <c r="U4" s="23"/>
    </row>
    <row r="5" spans="1:21" s="24" customFormat="1" ht="18.75" customHeight="1" x14ac:dyDescent="0.4">
      <c r="A5" s="175"/>
      <c r="B5" s="182" t="s">
        <v>159</v>
      </c>
      <c r="C5" s="183"/>
      <c r="D5" s="184"/>
      <c r="E5" s="218" t="str">
        <f>'(別紙1)事業計画書'!$E$5</f>
        <v>〒-</v>
      </c>
      <c r="F5" s="219"/>
      <c r="G5" s="219"/>
      <c r="H5" s="219"/>
      <c r="I5" s="219"/>
      <c r="J5" s="219"/>
      <c r="K5" s="219"/>
      <c r="L5" s="219"/>
      <c r="M5" s="220"/>
      <c r="N5" s="23"/>
      <c r="O5" s="23"/>
      <c r="P5" s="23"/>
      <c r="Q5" s="23"/>
      <c r="R5" s="23"/>
      <c r="S5" s="23"/>
      <c r="T5" s="23"/>
      <c r="U5" s="23"/>
    </row>
    <row r="6" spans="1:21" s="24" customFormat="1" x14ac:dyDescent="0.4">
      <c r="A6" s="175"/>
      <c r="B6" s="185"/>
      <c r="C6" s="186"/>
      <c r="D6" s="187"/>
      <c r="E6" s="188">
        <f>基本情報設定シート!$C$9</f>
        <v>0</v>
      </c>
      <c r="F6" s="189"/>
      <c r="G6" s="189"/>
      <c r="H6" s="189"/>
      <c r="I6" s="189"/>
      <c r="J6" s="189"/>
      <c r="K6" s="189"/>
      <c r="L6" s="189"/>
      <c r="M6" s="190"/>
      <c r="N6" s="23"/>
      <c r="O6" s="23"/>
      <c r="P6" s="23"/>
      <c r="Q6" s="23"/>
      <c r="R6" s="23"/>
      <c r="S6" s="23"/>
      <c r="T6" s="23"/>
      <c r="U6" s="23"/>
    </row>
    <row r="7" spans="1:21" s="24" customFormat="1" ht="18.75" customHeight="1" x14ac:dyDescent="0.4">
      <c r="A7" s="175"/>
      <c r="B7" s="141" t="s">
        <v>160</v>
      </c>
      <c r="C7" s="141"/>
      <c r="D7" s="141"/>
      <c r="E7" s="25" t="s">
        <v>161</v>
      </c>
      <c r="F7" s="281">
        <f>'(別紙1)事業計画書'!$F$7</f>
        <v>0</v>
      </c>
      <c r="G7" s="281"/>
      <c r="H7" s="26" t="s">
        <v>162</v>
      </c>
      <c r="I7" s="282">
        <f>'(別紙1)事業計画書'!$I$7</f>
        <v>0</v>
      </c>
      <c r="J7" s="282"/>
      <c r="K7" s="282"/>
      <c r="L7" s="282"/>
      <c r="M7" s="283"/>
      <c r="N7" s="23"/>
      <c r="O7" s="23"/>
      <c r="P7" s="23"/>
      <c r="Q7" s="23"/>
      <c r="R7" s="23"/>
      <c r="S7" s="23"/>
      <c r="T7" s="23"/>
      <c r="U7" s="23"/>
    </row>
    <row r="8" spans="1:21" s="24" customFormat="1" ht="24.95" customHeight="1" x14ac:dyDescent="0.4">
      <c r="A8" s="175"/>
      <c r="B8" s="141"/>
      <c r="C8" s="141"/>
      <c r="D8" s="141"/>
      <c r="E8" s="198" t="s">
        <v>163</v>
      </c>
      <c r="F8" s="199"/>
      <c r="G8" s="199"/>
      <c r="H8" s="199"/>
      <c r="I8" s="199"/>
      <c r="J8" s="199"/>
      <c r="K8" s="199"/>
      <c r="L8" s="199"/>
      <c r="M8" s="200"/>
      <c r="N8" s="23"/>
      <c r="O8" s="23"/>
      <c r="P8" s="23"/>
      <c r="Q8" s="23"/>
      <c r="R8" s="23"/>
      <c r="S8" s="23"/>
      <c r="T8" s="23"/>
      <c r="U8" s="23"/>
    </row>
    <row r="9" spans="1:21" s="24" customFormat="1" ht="60" customHeight="1" x14ac:dyDescent="0.4">
      <c r="A9" s="175"/>
      <c r="B9" s="141" t="s">
        <v>164</v>
      </c>
      <c r="C9" s="141"/>
      <c r="D9" s="141"/>
      <c r="E9" s="284">
        <f>'(別紙1)事業計画書'!$E$9</f>
        <v>0</v>
      </c>
      <c r="F9" s="285"/>
      <c r="G9" s="285"/>
      <c r="H9" s="285"/>
      <c r="I9" s="285"/>
      <c r="J9" s="285"/>
      <c r="K9" s="285"/>
      <c r="L9" s="285"/>
      <c r="M9" s="286"/>
      <c r="N9" s="23"/>
      <c r="O9" s="23"/>
      <c r="P9" s="23"/>
      <c r="Q9" s="23"/>
      <c r="R9" s="23"/>
      <c r="S9" s="23"/>
      <c r="T9" s="23"/>
      <c r="U9" s="23"/>
    </row>
    <row r="10" spans="1:21" s="24" customFormat="1" ht="18.75" customHeight="1" x14ac:dyDescent="0.4">
      <c r="A10" s="175"/>
      <c r="B10" s="141" t="s">
        <v>165</v>
      </c>
      <c r="C10" s="141"/>
      <c r="D10" s="141"/>
      <c r="E10" s="287">
        <f>'(別紙1)事業計画書'!$E$10</f>
        <v>0</v>
      </c>
      <c r="F10" s="288"/>
      <c r="G10" s="288"/>
      <c r="H10" s="27" t="s">
        <v>166</v>
      </c>
      <c r="I10" s="28" t="s">
        <v>167</v>
      </c>
      <c r="J10" s="28"/>
      <c r="K10" s="289">
        <f>'(別紙1)事業計画書'!$K$10</f>
        <v>0</v>
      </c>
      <c r="L10" s="289"/>
      <c r="M10" s="42" t="s">
        <v>168</v>
      </c>
      <c r="N10" s="23"/>
      <c r="O10" s="23"/>
      <c r="P10" s="23"/>
      <c r="Q10" s="23"/>
      <c r="R10" s="23"/>
      <c r="S10" s="23"/>
      <c r="T10" s="23"/>
      <c r="U10" s="23"/>
    </row>
    <row r="11" spans="1:21" s="24" customFormat="1" ht="19.5" thickBot="1" x14ac:dyDescent="0.45">
      <c r="A11" s="176"/>
      <c r="B11" s="195" t="s">
        <v>169</v>
      </c>
      <c r="C11" s="195"/>
      <c r="D11" s="195"/>
      <c r="E11" s="278">
        <f>'(別紙1)事業計画書'!$E$11</f>
        <v>0</v>
      </c>
      <c r="F11" s="279"/>
      <c r="G11" s="279"/>
      <c r="H11" s="279"/>
      <c r="I11" s="29" t="s">
        <v>170</v>
      </c>
      <c r="J11" s="280">
        <f>'(別紙1)事業計画書'!$J$11</f>
        <v>0</v>
      </c>
      <c r="K11" s="280"/>
      <c r="L11" s="280"/>
      <c r="M11" s="30" t="s">
        <v>171</v>
      </c>
      <c r="N11" s="23"/>
      <c r="O11" s="23"/>
      <c r="P11" s="23"/>
      <c r="Q11" s="23"/>
      <c r="R11" s="23"/>
      <c r="S11" s="23"/>
      <c r="T11" s="23"/>
      <c r="U11" s="23"/>
    </row>
    <row r="12" spans="1:21" s="24" customFormat="1" ht="99.95" customHeight="1" x14ac:dyDescent="0.4">
      <c r="A12" s="149" t="s">
        <v>226</v>
      </c>
      <c r="B12" s="152" t="s">
        <v>228</v>
      </c>
      <c r="C12" s="152"/>
      <c r="D12" s="152"/>
      <c r="E12" s="153"/>
      <c r="F12" s="153"/>
      <c r="G12" s="153"/>
      <c r="H12" s="153"/>
      <c r="I12" s="153"/>
      <c r="J12" s="153"/>
      <c r="K12" s="153"/>
      <c r="L12" s="153"/>
      <c r="M12" s="154"/>
      <c r="N12" s="23"/>
      <c r="O12" s="23"/>
      <c r="P12" s="23"/>
      <c r="Q12" s="23"/>
      <c r="R12" s="23"/>
      <c r="S12" s="23"/>
      <c r="T12" s="23"/>
      <c r="U12" s="23"/>
    </row>
    <row r="13" spans="1:21" s="24" customFormat="1" ht="99.95" customHeight="1" x14ac:dyDescent="0.4">
      <c r="A13" s="150"/>
      <c r="B13" s="155" t="s">
        <v>229</v>
      </c>
      <c r="C13" s="155"/>
      <c r="D13" s="155"/>
      <c r="E13" s="156"/>
      <c r="F13" s="156"/>
      <c r="G13" s="156"/>
      <c r="H13" s="156"/>
      <c r="I13" s="156"/>
      <c r="J13" s="156"/>
      <c r="K13" s="156"/>
      <c r="L13" s="156"/>
      <c r="M13" s="157"/>
      <c r="N13" s="23"/>
      <c r="O13" s="23"/>
      <c r="P13" s="23"/>
      <c r="Q13" s="23"/>
      <c r="R13" s="23"/>
      <c r="S13" s="23"/>
      <c r="T13" s="23"/>
      <c r="U13" s="23"/>
    </row>
    <row r="14" spans="1:21" s="24" customFormat="1" ht="99.95" customHeight="1" thickBot="1" x14ac:dyDescent="0.45">
      <c r="A14" s="151"/>
      <c r="B14" s="158" t="s">
        <v>227</v>
      </c>
      <c r="C14" s="158"/>
      <c r="D14" s="158"/>
      <c r="E14" s="159"/>
      <c r="F14" s="159"/>
      <c r="G14" s="159"/>
      <c r="H14" s="159"/>
      <c r="I14" s="159"/>
      <c r="J14" s="159"/>
      <c r="K14" s="159"/>
      <c r="L14" s="159"/>
      <c r="M14" s="160"/>
      <c r="N14" s="23"/>
      <c r="O14" s="23"/>
      <c r="P14" s="23"/>
      <c r="Q14" s="23"/>
      <c r="R14" s="23"/>
      <c r="S14" s="23"/>
      <c r="T14" s="23"/>
      <c r="U14" s="23"/>
    </row>
    <row r="15" spans="1:21" s="24" customFormat="1" x14ac:dyDescent="0.4">
      <c r="A15" s="161" t="s">
        <v>172</v>
      </c>
      <c r="B15" s="31"/>
      <c r="C15" s="76" t="s">
        <v>173</v>
      </c>
      <c r="D15" s="32"/>
      <c r="E15" s="33"/>
      <c r="F15" s="33"/>
      <c r="G15" s="33"/>
      <c r="H15" s="33"/>
      <c r="I15" s="33"/>
      <c r="J15" s="33"/>
      <c r="K15" s="33"/>
      <c r="L15" s="34" t="s">
        <v>174</v>
      </c>
      <c r="M15" s="35"/>
      <c r="N15" s="23"/>
      <c r="O15" s="23"/>
      <c r="P15" s="23"/>
      <c r="Q15" s="23"/>
      <c r="R15" s="23"/>
      <c r="S15" s="23"/>
      <c r="T15" s="23"/>
      <c r="U15" s="23"/>
    </row>
    <row r="16" spans="1:21" s="24" customFormat="1" x14ac:dyDescent="0.4">
      <c r="A16" s="292"/>
      <c r="B16" s="36"/>
      <c r="C16" s="39"/>
      <c r="D16" s="22"/>
      <c r="E16" s="21"/>
      <c r="F16" s="21"/>
      <c r="G16" s="21"/>
      <c r="H16" s="21"/>
      <c r="I16" s="21"/>
      <c r="J16" s="21"/>
      <c r="K16" s="21"/>
      <c r="L16" s="40" t="s">
        <v>223</v>
      </c>
      <c r="M16" s="37"/>
      <c r="N16" s="23"/>
      <c r="O16" s="23"/>
      <c r="P16" s="23"/>
      <c r="Q16" s="23"/>
      <c r="R16" s="23"/>
      <c r="S16" s="23"/>
      <c r="T16" s="23"/>
      <c r="U16" s="23"/>
    </row>
    <row r="17" spans="1:21" s="24" customFormat="1" x14ac:dyDescent="0.4">
      <c r="A17" s="162"/>
      <c r="B17" s="36"/>
      <c r="C17" s="44" t="s">
        <v>175</v>
      </c>
      <c r="D17" s="141" t="s">
        <v>176</v>
      </c>
      <c r="E17" s="141"/>
      <c r="F17" s="212" t="s">
        <v>177</v>
      </c>
      <c r="G17" s="212"/>
      <c r="H17" s="212"/>
      <c r="I17" s="212"/>
      <c r="J17" s="212"/>
      <c r="K17" s="212"/>
      <c r="L17" s="212"/>
      <c r="M17" s="37"/>
      <c r="N17" s="23"/>
      <c r="O17" s="23"/>
      <c r="P17" s="23"/>
      <c r="Q17" s="23"/>
      <c r="R17" s="23"/>
      <c r="S17" s="23"/>
      <c r="T17" s="23"/>
      <c r="U17" s="23"/>
    </row>
    <row r="18" spans="1:21" s="24" customFormat="1" x14ac:dyDescent="0.4">
      <c r="A18" s="162"/>
      <c r="B18" s="36"/>
      <c r="C18" s="307" t="s">
        <v>178</v>
      </c>
      <c r="D18" s="293">
        <f>D24-SUM(D20,D22)</f>
        <v>0</v>
      </c>
      <c r="E18" s="294"/>
      <c r="F18" s="295"/>
      <c r="G18" s="296"/>
      <c r="H18" s="296"/>
      <c r="I18" s="296"/>
      <c r="J18" s="296"/>
      <c r="K18" s="296"/>
      <c r="L18" s="297"/>
      <c r="M18" s="37"/>
      <c r="N18" s="23"/>
      <c r="O18" s="23"/>
      <c r="P18" s="23"/>
      <c r="Q18" s="23"/>
      <c r="R18" s="23"/>
      <c r="S18" s="23"/>
      <c r="T18" s="23"/>
      <c r="U18" s="23"/>
    </row>
    <row r="19" spans="1:21" s="24" customFormat="1" x14ac:dyDescent="0.4">
      <c r="A19" s="162"/>
      <c r="B19" s="36"/>
      <c r="C19" s="308"/>
      <c r="D19" s="309" t="str">
        <f>IF($D$21="","",SUM($D$25,-D23,-D21))</f>
        <v/>
      </c>
      <c r="E19" s="310"/>
      <c r="F19" s="295"/>
      <c r="G19" s="296"/>
      <c r="H19" s="296"/>
      <c r="I19" s="296"/>
      <c r="J19" s="296"/>
      <c r="K19" s="296"/>
      <c r="L19" s="297"/>
      <c r="M19" s="37"/>
      <c r="N19" s="23"/>
      <c r="O19" s="23"/>
      <c r="P19" s="23"/>
      <c r="Q19" s="23"/>
      <c r="R19" s="23"/>
      <c r="S19" s="23"/>
      <c r="T19" s="23"/>
      <c r="U19" s="23"/>
    </row>
    <row r="20" spans="1:21" s="24" customFormat="1" x14ac:dyDescent="0.4">
      <c r="A20" s="162"/>
      <c r="B20" s="36"/>
      <c r="C20" s="305" t="s">
        <v>179</v>
      </c>
      <c r="D20" s="293">
        <f>$K$49</f>
        <v>0</v>
      </c>
      <c r="E20" s="294"/>
      <c r="F20" s="295" t="str">
        <f>基本情報設定シート!$C$10</f>
        <v>松江市人材確保支援事業補助金</v>
      </c>
      <c r="G20" s="296"/>
      <c r="H20" s="296"/>
      <c r="I20" s="296"/>
      <c r="J20" s="296"/>
      <c r="K20" s="296"/>
      <c r="L20" s="297"/>
      <c r="M20" s="37"/>
      <c r="N20" s="23"/>
      <c r="O20" s="23"/>
      <c r="P20" s="23"/>
      <c r="Q20" s="23"/>
      <c r="R20" s="23"/>
      <c r="S20" s="23"/>
      <c r="T20" s="23"/>
      <c r="U20" s="23"/>
    </row>
    <row r="21" spans="1:21" s="24" customFormat="1" x14ac:dyDescent="0.4">
      <c r="A21" s="162"/>
      <c r="B21" s="36"/>
      <c r="C21" s="306"/>
      <c r="D21" s="312" t="str">
        <f>IF($K$50="","",$K$50)</f>
        <v/>
      </c>
      <c r="E21" s="313"/>
      <c r="F21" s="295"/>
      <c r="G21" s="296"/>
      <c r="H21" s="296"/>
      <c r="I21" s="296"/>
      <c r="J21" s="296"/>
      <c r="K21" s="296"/>
      <c r="L21" s="297"/>
      <c r="M21" s="37"/>
      <c r="N21" s="23"/>
      <c r="O21" s="23"/>
      <c r="P21" s="23"/>
      <c r="Q21" s="23"/>
      <c r="R21" s="23"/>
      <c r="S21" s="23"/>
      <c r="T21" s="23"/>
      <c r="U21" s="23"/>
    </row>
    <row r="22" spans="1:21" s="24" customFormat="1" x14ac:dyDescent="0.4">
      <c r="A22" s="162"/>
      <c r="B22" s="36"/>
      <c r="C22" s="305" t="s">
        <v>180</v>
      </c>
      <c r="D22" s="293">
        <f>'(別紙1)事業計画書'!$D$19</f>
        <v>0</v>
      </c>
      <c r="E22" s="294"/>
      <c r="F22" s="295"/>
      <c r="G22" s="296"/>
      <c r="H22" s="296"/>
      <c r="I22" s="296"/>
      <c r="J22" s="296"/>
      <c r="K22" s="296"/>
      <c r="L22" s="297"/>
      <c r="M22" s="37"/>
      <c r="N22" s="23"/>
      <c r="O22" s="23"/>
      <c r="P22" s="23"/>
      <c r="Q22" s="23"/>
      <c r="R22" s="23"/>
      <c r="S22" s="23"/>
      <c r="T22" s="23"/>
      <c r="U22" s="23"/>
    </row>
    <row r="23" spans="1:21" s="24" customFormat="1" x14ac:dyDescent="0.4">
      <c r="A23" s="162"/>
      <c r="B23" s="36"/>
      <c r="C23" s="306"/>
      <c r="D23" s="314"/>
      <c r="E23" s="315"/>
      <c r="F23" s="146"/>
      <c r="G23" s="311"/>
      <c r="H23" s="311"/>
      <c r="I23" s="311"/>
      <c r="J23" s="311"/>
      <c r="K23" s="311"/>
      <c r="L23" s="147"/>
      <c r="M23" s="37"/>
      <c r="N23" s="23"/>
      <c r="O23" s="23"/>
      <c r="P23" s="23"/>
      <c r="Q23" s="23"/>
      <c r="R23" s="23"/>
      <c r="S23" s="23"/>
      <c r="T23" s="23"/>
      <c r="U23" s="23"/>
    </row>
    <row r="24" spans="1:21" s="24" customFormat="1" x14ac:dyDescent="0.4">
      <c r="A24" s="162"/>
      <c r="B24" s="36"/>
      <c r="C24" s="141" t="s">
        <v>181</v>
      </c>
      <c r="D24" s="298">
        <f>E47</f>
        <v>0</v>
      </c>
      <c r="E24" s="298"/>
      <c r="F24" s="211"/>
      <c r="G24" s="211"/>
      <c r="H24" s="211"/>
      <c r="I24" s="211"/>
      <c r="J24" s="211"/>
      <c r="K24" s="211"/>
      <c r="L24" s="211"/>
      <c r="M24" s="37"/>
      <c r="N24" s="23"/>
      <c r="O24" s="23"/>
      <c r="P24" s="23"/>
      <c r="Q24" s="23"/>
      <c r="R24" s="23"/>
      <c r="S24" s="23"/>
      <c r="T24" s="23"/>
      <c r="U24" s="23"/>
    </row>
    <row r="25" spans="1:21" s="24" customFormat="1" x14ac:dyDescent="0.4">
      <c r="A25" s="162"/>
      <c r="B25" s="36"/>
      <c r="C25" s="141"/>
      <c r="D25" s="301" t="str">
        <f>IF($D$21="","",$E$48)</f>
        <v/>
      </c>
      <c r="E25" s="301"/>
      <c r="F25" s="211"/>
      <c r="G25" s="211"/>
      <c r="H25" s="211"/>
      <c r="I25" s="211"/>
      <c r="J25" s="211"/>
      <c r="K25" s="211"/>
      <c r="L25" s="211"/>
      <c r="M25" s="37"/>
      <c r="N25" s="23"/>
      <c r="O25" s="23"/>
      <c r="P25" s="23"/>
      <c r="Q25" s="23"/>
      <c r="R25" s="23"/>
      <c r="S25" s="23"/>
      <c r="T25" s="23"/>
      <c r="U25" s="23"/>
    </row>
    <row r="26" spans="1:21" s="24" customFormat="1" x14ac:dyDescent="0.4">
      <c r="A26" s="162"/>
      <c r="B26" s="36"/>
      <c r="C26" s="43"/>
      <c r="D26" s="22"/>
      <c r="E26" s="22"/>
      <c r="F26" s="21"/>
      <c r="G26" s="21"/>
      <c r="H26" s="21"/>
      <c r="I26" s="21"/>
      <c r="J26" s="21"/>
      <c r="K26" s="21"/>
      <c r="L26" s="21"/>
      <c r="M26" s="37"/>
      <c r="N26" s="23"/>
      <c r="O26" s="23"/>
      <c r="P26" s="23"/>
      <c r="Q26" s="23"/>
      <c r="R26" s="23"/>
      <c r="S26" s="23"/>
      <c r="T26" s="23"/>
      <c r="U26" s="23"/>
    </row>
    <row r="27" spans="1:21" s="24" customFormat="1" x14ac:dyDescent="0.4">
      <c r="A27" s="162"/>
      <c r="B27" s="36"/>
      <c r="C27" s="39" t="s">
        <v>182</v>
      </c>
      <c r="D27" s="22"/>
      <c r="E27" s="21"/>
      <c r="F27" s="21"/>
      <c r="G27" s="21"/>
      <c r="H27" s="21"/>
      <c r="I27" s="21"/>
      <c r="J27" s="21"/>
      <c r="K27" s="21"/>
      <c r="L27" s="40" t="s">
        <v>174</v>
      </c>
      <c r="M27" s="37"/>
      <c r="N27" s="23"/>
      <c r="O27" s="23"/>
      <c r="P27" s="23"/>
      <c r="Q27" s="23"/>
      <c r="R27" s="23"/>
      <c r="S27" s="23"/>
      <c r="T27" s="23"/>
      <c r="U27" s="23"/>
    </row>
    <row r="28" spans="1:21" s="24" customFormat="1" x14ac:dyDescent="0.4">
      <c r="A28" s="162"/>
      <c r="B28" s="36"/>
      <c r="C28" s="39"/>
      <c r="D28" s="22"/>
      <c r="E28" s="21"/>
      <c r="F28" s="21"/>
      <c r="G28" s="21"/>
      <c r="H28" s="21"/>
      <c r="I28" s="21"/>
      <c r="J28" s="21"/>
      <c r="K28" s="21"/>
      <c r="L28" s="40" t="s">
        <v>223</v>
      </c>
      <c r="M28" s="37"/>
      <c r="N28" s="23"/>
      <c r="O28" s="23"/>
      <c r="P28" s="23"/>
      <c r="Q28" s="23"/>
      <c r="R28" s="23"/>
      <c r="S28" s="23"/>
      <c r="T28" s="23"/>
      <c r="U28" s="23"/>
    </row>
    <row r="29" spans="1:21" s="24" customFormat="1" ht="30" customHeight="1" x14ac:dyDescent="0.4">
      <c r="A29" s="162"/>
      <c r="B29" s="36"/>
      <c r="C29" s="182" t="s">
        <v>183</v>
      </c>
      <c r="D29" s="184"/>
      <c r="E29" s="213" t="s">
        <v>184</v>
      </c>
      <c r="F29" s="214"/>
      <c r="G29" s="205" t="s">
        <v>218</v>
      </c>
      <c r="H29" s="205"/>
      <c r="I29" s="205"/>
      <c r="J29" s="205"/>
      <c r="K29" s="213" t="s">
        <v>185</v>
      </c>
      <c r="L29" s="214"/>
      <c r="M29" s="37"/>
      <c r="N29" s="23"/>
      <c r="O29" s="23"/>
      <c r="P29" s="23"/>
      <c r="Q29" s="23"/>
      <c r="R29" s="23"/>
      <c r="S29" s="23"/>
      <c r="T29" s="23"/>
      <c r="U29" s="23"/>
    </row>
    <row r="30" spans="1:21" s="24" customFormat="1" ht="30" customHeight="1" x14ac:dyDescent="0.4">
      <c r="A30" s="162"/>
      <c r="B30" s="36"/>
      <c r="C30" s="185"/>
      <c r="D30" s="187"/>
      <c r="E30" s="215"/>
      <c r="F30" s="216"/>
      <c r="G30" s="205" t="s">
        <v>219</v>
      </c>
      <c r="H30" s="205"/>
      <c r="I30" s="217" t="s">
        <v>221</v>
      </c>
      <c r="J30" s="217"/>
      <c r="K30" s="215"/>
      <c r="L30" s="216"/>
      <c r="M30" s="37"/>
      <c r="N30" s="23"/>
      <c r="O30" s="23"/>
      <c r="P30" s="23"/>
      <c r="Q30" s="23"/>
      <c r="R30" s="23"/>
      <c r="S30" s="23"/>
      <c r="T30" s="23"/>
      <c r="U30" s="23"/>
    </row>
    <row r="31" spans="1:21" s="24" customFormat="1" x14ac:dyDescent="0.4">
      <c r="A31" s="162"/>
      <c r="B31" s="36"/>
      <c r="C31" s="182" t="str">
        <f>VLOOKUP(基本情報設定シート!$C$11,'プルダウン（事業計画書）'!$D$1:$L$17,$N31+1,0)</f>
        <v>人材紹介経費</v>
      </c>
      <c r="D31" s="184"/>
      <c r="E31" s="290">
        <f>INDEX('(別紙1)事業計画書'!$E$25:$E$33,MATCH('(別紙2)変更事業計画書'!$N31,'(別紙1)事業計画書'!$N$25:$N$33,0))</f>
        <v>0</v>
      </c>
      <c r="F31" s="291"/>
      <c r="G31" s="290">
        <f>INDEX('(別紙1)事業計画書'!$G$25:$G$33,MATCH('(別紙2)変更事業計画書'!$N31,'(別紙1)事業計画書'!$N$25:$N$33,0))</f>
        <v>0</v>
      </c>
      <c r="H31" s="291"/>
      <c r="I31" s="290">
        <f>INDEX('(別紙1)事業計画書'!$I$25:$I$33,MATCH('(別紙2)変更事業計画書'!$N31,'(別紙1)事業計画書'!$N$25:$N$33,0))</f>
        <v>0</v>
      </c>
      <c r="J31" s="291"/>
      <c r="K31" s="290">
        <f>IFERROR(SUM($E31,-$G31,-$I31),"")</f>
        <v>0</v>
      </c>
      <c r="L31" s="291"/>
      <c r="M31" s="37"/>
      <c r="N31" s="23">
        <v>1</v>
      </c>
      <c r="O31" s="23"/>
      <c r="P31" s="23"/>
      <c r="Q31" s="23"/>
      <c r="R31" s="23"/>
      <c r="S31" s="23"/>
      <c r="T31" s="23"/>
      <c r="U31" s="23"/>
    </row>
    <row r="32" spans="1:21" s="24" customFormat="1" x14ac:dyDescent="0.4">
      <c r="A32" s="162"/>
      <c r="B32" s="36"/>
      <c r="C32" s="185"/>
      <c r="D32" s="187"/>
      <c r="E32" s="303"/>
      <c r="F32" s="304"/>
      <c r="G32" s="303"/>
      <c r="H32" s="304"/>
      <c r="I32" s="303"/>
      <c r="J32" s="304"/>
      <c r="K32" s="165" t="str">
        <f>IF($E32-SUM($G32,$I32)=0,"",$E32-SUM($G32,$I32))</f>
        <v/>
      </c>
      <c r="L32" s="166"/>
      <c r="M32" s="37"/>
      <c r="N32" s="23"/>
      <c r="O32" s="23"/>
      <c r="P32" s="23"/>
      <c r="Q32" s="23"/>
      <c r="R32" s="23"/>
      <c r="S32" s="23"/>
      <c r="T32" s="23"/>
      <c r="U32" s="23"/>
    </row>
    <row r="33" spans="1:21" s="24" customFormat="1" x14ac:dyDescent="0.4">
      <c r="A33" s="162"/>
      <c r="B33" s="36"/>
      <c r="C33" s="182" t="str">
        <f>VLOOKUP(基本情報設定シート!$C$11,'プルダウン（事業計画書）'!$D$1:$L$17,$N33+1,0)</f>
        <v>委託費</v>
      </c>
      <c r="D33" s="184"/>
      <c r="E33" s="290">
        <f>INDEX('(別紙1)事業計画書'!$E$25:$E$33,MATCH('(別紙2)変更事業計画書'!$N33,'(別紙1)事業計画書'!$N$25:$N$33,0))</f>
        <v>0</v>
      </c>
      <c r="F33" s="291"/>
      <c r="G33" s="290">
        <f>INDEX('(別紙1)事業計画書'!$G$25:$G$33,MATCH('(別紙2)変更事業計画書'!$N33,'(別紙1)事業計画書'!$N$25:$N$33,0))</f>
        <v>0</v>
      </c>
      <c r="H33" s="291"/>
      <c r="I33" s="290">
        <f>INDEX('(別紙1)事業計画書'!$I$25:$I$33,MATCH('(別紙2)変更事業計画書'!$N33,'(別紙1)事業計画書'!$N$25:$N$33,0))</f>
        <v>0</v>
      </c>
      <c r="J33" s="291"/>
      <c r="K33" s="290">
        <f t="shared" ref="K33:K39" si="0">IFERROR(SUM($E33,-$G33,-$I33),"")</f>
        <v>0</v>
      </c>
      <c r="L33" s="291"/>
      <c r="M33" s="37"/>
      <c r="N33" s="23">
        <v>2</v>
      </c>
      <c r="O33" s="23"/>
      <c r="P33" s="23"/>
      <c r="Q33" s="23"/>
      <c r="R33" s="23"/>
      <c r="S33" s="23"/>
      <c r="T33" s="23"/>
      <c r="U33" s="23"/>
    </row>
    <row r="34" spans="1:21" s="24" customFormat="1" x14ac:dyDescent="0.4">
      <c r="A34" s="162"/>
      <c r="B34" s="36"/>
      <c r="C34" s="185"/>
      <c r="D34" s="187"/>
      <c r="E34" s="303"/>
      <c r="F34" s="304"/>
      <c r="G34" s="303"/>
      <c r="H34" s="304"/>
      <c r="I34" s="303"/>
      <c r="J34" s="304"/>
      <c r="K34" s="165" t="str">
        <f>IF($E34-SUM($G34,$I34)=0,"",$E34-SUM($G34,$I34))</f>
        <v/>
      </c>
      <c r="L34" s="166"/>
      <c r="M34" s="37"/>
      <c r="N34" s="23"/>
      <c r="O34" s="23"/>
      <c r="P34" s="23"/>
      <c r="Q34" s="23"/>
      <c r="R34" s="23"/>
      <c r="S34" s="23"/>
      <c r="T34" s="23"/>
      <c r="U34" s="23"/>
    </row>
    <row r="35" spans="1:21" s="24" customFormat="1" x14ac:dyDescent="0.4">
      <c r="A35" s="162"/>
      <c r="B35" s="36"/>
      <c r="C35" s="182" t="str">
        <f>VLOOKUP(基本情報設定シート!$C$11,'プルダウン（事業計画書）'!$D$1:$L$17,$N35+1,0)</f>
        <v>広報費</v>
      </c>
      <c r="D35" s="184"/>
      <c r="E35" s="290">
        <f>INDEX('(別紙1)事業計画書'!$E$25:$E$33,MATCH('(別紙2)変更事業計画書'!$N35,'(別紙1)事業計画書'!$N$25:$N$33,0))</f>
        <v>0</v>
      </c>
      <c r="F35" s="291"/>
      <c r="G35" s="290">
        <f>INDEX('(別紙1)事業計画書'!$G$25:$G$33,MATCH('(別紙2)変更事業計画書'!$N35,'(別紙1)事業計画書'!$N$25:$N$33,0))</f>
        <v>0</v>
      </c>
      <c r="H35" s="291"/>
      <c r="I35" s="290">
        <f>INDEX('(別紙1)事業計画書'!$I$25:$I$33,MATCH('(別紙2)変更事業計画書'!$N35,'(別紙1)事業計画書'!$N$25:$N$33,0))</f>
        <v>0</v>
      </c>
      <c r="J35" s="291"/>
      <c r="K35" s="290">
        <f t="shared" si="0"/>
        <v>0</v>
      </c>
      <c r="L35" s="291"/>
      <c r="M35" s="37"/>
      <c r="N35" s="23">
        <v>3</v>
      </c>
      <c r="O35" s="23"/>
      <c r="P35" s="23"/>
      <c r="Q35" s="23"/>
      <c r="R35" s="23"/>
      <c r="S35" s="23"/>
      <c r="T35" s="23"/>
      <c r="U35" s="23"/>
    </row>
    <row r="36" spans="1:21" s="24" customFormat="1" x14ac:dyDescent="0.4">
      <c r="A36" s="162"/>
      <c r="B36" s="36"/>
      <c r="C36" s="185"/>
      <c r="D36" s="187"/>
      <c r="E36" s="303"/>
      <c r="F36" s="304"/>
      <c r="G36" s="303"/>
      <c r="H36" s="304"/>
      <c r="I36" s="303"/>
      <c r="J36" s="304"/>
      <c r="K36" s="165" t="str">
        <f>IF($E36-SUM($G36,$I36)=0,"",$E36-SUM($G36,$I36))</f>
        <v/>
      </c>
      <c r="L36" s="166"/>
      <c r="M36" s="37"/>
      <c r="N36" s="23"/>
      <c r="O36" s="23"/>
      <c r="P36" s="23"/>
      <c r="Q36" s="23"/>
      <c r="R36" s="23"/>
      <c r="S36" s="23"/>
      <c r="T36" s="23"/>
      <c r="U36" s="23"/>
    </row>
    <row r="37" spans="1:21" s="24" customFormat="1" x14ac:dyDescent="0.4">
      <c r="A37" s="162"/>
      <c r="B37" s="36"/>
      <c r="C37" s="182" t="str">
        <f>VLOOKUP(基本情報設定シート!$C$11,'プルダウン（事業計画書）'!$D$1:$L$17,$N37+1,0)</f>
        <v>労務環境整備費</v>
      </c>
      <c r="D37" s="184"/>
      <c r="E37" s="290">
        <f>INDEX('(別紙1)事業計画書'!$E$25:$E$29,MATCH('(別紙2)変更事業計画書'!$N37,'(別紙1)事業計画書'!$N$25:$N$33,0))</f>
        <v>0</v>
      </c>
      <c r="F37" s="291"/>
      <c r="G37" s="290">
        <f>INDEX('(別紙1)事業計画書'!$G$25:$G$29,MATCH('(別紙2)変更事業計画書'!$N37,'(別紙1)事業計画書'!$N$25:$N$33,0))</f>
        <v>0</v>
      </c>
      <c r="H37" s="291"/>
      <c r="I37" s="290">
        <f>INDEX('(別紙1)事業計画書'!$I$25:$I$29,MATCH('(別紙2)変更事業計画書'!$N37,'(別紙1)事業計画書'!$N$25:$N$33,0))</f>
        <v>0</v>
      </c>
      <c r="J37" s="291"/>
      <c r="K37" s="290">
        <f t="shared" si="0"/>
        <v>0</v>
      </c>
      <c r="L37" s="291"/>
      <c r="M37" s="37"/>
      <c r="N37" s="23">
        <v>4</v>
      </c>
      <c r="O37" s="23"/>
      <c r="P37" s="23"/>
      <c r="Q37" s="23"/>
      <c r="R37" s="23"/>
      <c r="S37" s="23"/>
      <c r="T37" s="23"/>
      <c r="U37" s="23"/>
    </row>
    <row r="38" spans="1:21" s="24" customFormat="1" x14ac:dyDescent="0.4">
      <c r="A38" s="162"/>
      <c r="B38" s="36"/>
      <c r="C38" s="185"/>
      <c r="D38" s="187"/>
      <c r="E38" s="303"/>
      <c r="F38" s="304"/>
      <c r="G38" s="303"/>
      <c r="H38" s="304"/>
      <c r="I38" s="303"/>
      <c r="J38" s="304"/>
      <c r="K38" s="165" t="str">
        <f>IF($E38-SUM($G38,$I38)=0,"",$E38-SUM($G38,$I38))</f>
        <v/>
      </c>
      <c r="L38" s="166"/>
      <c r="M38" s="37"/>
      <c r="N38" s="23"/>
      <c r="O38" s="23"/>
      <c r="P38" s="23"/>
      <c r="Q38" s="23"/>
      <c r="R38" s="23"/>
      <c r="S38" s="23"/>
      <c r="T38" s="23"/>
      <c r="U38" s="23"/>
    </row>
    <row r="39" spans="1:21" s="24" customFormat="1" x14ac:dyDescent="0.4">
      <c r="A39" s="162"/>
      <c r="B39" s="36"/>
      <c r="C39" s="182" t="str">
        <f>VLOOKUP(基本情報設定シート!$C$11,'プルダウン（事業計画書）'!$D$1:$L$17,$N39+1,0)</f>
        <v>負担金</v>
      </c>
      <c r="D39" s="184"/>
      <c r="E39" s="290">
        <f>INDEX('(別紙1)事業計画書'!$E$25:$E$33,MATCH('(別紙2)変更事業計画書'!$N39,'(別紙1)事業計画書'!$N$25:$N$33,0))</f>
        <v>0</v>
      </c>
      <c r="F39" s="291"/>
      <c r="G39" s="290">
        <f>INDEX('(別紙1)事業計画書'!$G$25:$G$33,MATCH('(別紙2)変更事業計画書'!$N39,'(別紙1)事業計画書'!$N$25:$N$33,0))</f>
        <v>0</v>
      </c>
      <c r="H39" s="291"/>
      <c r="I39" s="290">
        <f>INDEX('(別紙1)事業計画書'!$I$25:$I$33,MATCH('(別紙2)変更事業計画書'!$N39,'(別紙1)事業計画書'!$N$25:$N$33,0))</f>
        <v>0</v>
      </c>
      <c r="J39" s="291"/>
      <c r="K39" s="290">
        <f t="shared" si="0"/>
        <v>0</v>
      </c>
      <c r="L39" s="291"/>
      <c r="M39" s="37"/>
      <c r="N39" s="23">
        <v>5</v>
      </c>
      <c r="O39" s="23"/>
      <c r="P39" s="23"/>
      <c r="Q39" s="23"/>
      <c r="R39" s="23"/>
      <c r="S39" s="23"/>
      <c r="T39" s="23"/>
      <c r="U39" s="23"/>
    </row>
    <row r="40" spans="1:21" s="24" customFormat="1" x14ac:dyDescent="0.4">
      <c r="A40" s="162"/>
      <c r="B40" s="36"/>
      <c r="C40" s="185"/>
      <c r="D40" s="187"/>
      <c r="E40" s="167"/>
      <c r="F40" s="168"/>
      <c r="G40" s="303"/>
      <c r="H40" s="304"/>
      <c r="I40" s="303"/>
      <c r="J40" s="304"/>
      <c r="K40" s="165" t="str">
        <f>IF($E40-SUM($G40,$I40)=0,"",$E40-SUM($G40,$I40))</f>
        <v/>
      </c>
      <c r="L40" s="166"/>
      <c r="M40" s="37"/>
      <c r="N40" s="23"/>
      <c r="O40" s="23"/>
      <c r="P40" s="23"/>
      <c r="Q40" s="23"/>
      <c r="R40" s="23"/>
      <c r="S40" s="23"/>
      <c r="T40" s="23"/>
      <c r="U40" s="23"/>
    </row>
    <row r="41" spans="1:21" s="24" customFormat="1" x14ac:dyDescent="0.4">
      <c r="A41" s="162"/>
      <c r="B41" s="36"/>
      <c r="C41" s="182" t="str">
        <f>VLOOKUP(基本情報設定シート!$C$11,'プルダウン（事業計画書）'!$D$1:$L$17,$N41+1,0)</f>
        <v>その他経費</v>
      </c>
      <c r="D41" s="184"/>
      <c r="E41" s="290">
        <f>INDEX('(別紙1)事業計画書'!$E$25:$E$33,MATCH('(別紙2)変更事業計画書'!$N41,'(別紙1)事業計画書'!$N$25:$N$33,0))</f>
        <v>0</v>
      </c>
      <c r="F41" s="291"/>
      <c r="G41" s="290">
        <f>INDEX('(別紙1)事業計画書'!$G$25:$G$33,MATCH('(別紙2)変更事業計画書'!$N41,'(別紙1)事業計画書'!$N$25:$N$33,0))</f>
        <v>0</v>
      </c>
      <c r="H41" s="291"/>
      <c r="I41" s="290">
        <f>INDEX('(別紙1)事業計画書'!$I$25:$I$33,MATCH('(別紙2)変更事業計画書'!$N41,'(別紙1)事業計画書'!$N$25:$N$33,0))</f>
        <v>0</v>
      </c>
      <c r="J41" s="291"/>
      <c r="K41" s="290">
        <f>IFERROR(SUM($E41,-$G41,-$I41),"")</f>
        <v>0</v>
      </c>
      <c r="L41" s="291"/>
      <c r="M41" s="37"/>
      <c r="N41" s="23">
        <v>6</v>
      </c>
      <c r="O41" s="23"/>
      <c r="P41" s="23"/>
      <c r="Q41" s="23"/>
      <c r="R41" s="23"/>
      <c r="S41" s="23"/>
      <c r="T41" s="23"/>
      <c r="U41" s="23"/>
    </row>
    <row r="42" spans="1:21" s="24" customFormat="1" x14ac:dyDescent="0.4">
      <c r="A42" s="162"/>
      <c r="B42" s="36"/>
      <c r="C42" s="185"/>
      <c r="D42" s="187"/>
      <c r="E42" s="167"/>
      <c r="F42" s="168"/>
      <c r="G42" s="167"/>
      <c r="H42" s="168"/>
      <c r="I42" s="167"/>
      <c r="J42" s="168"/>
      <c r="K42" s="165" t="str">
        <f>IF($E42-SUM($G42,$I42)=0,"",$E42-SUM($G42,$I42))</f>
        <v/>
      </c>
      <c r="L42" s="166"/>
      <c r="M42" s="37"/>
      <c r="N42" s="23"/>
      <c r="O42" s="23"/>
      <c r="P42" s="23"/>
      <c r="Q42" s="23"/>
      <c r="R42" s="23"/>
      <c r="S42" s="23"/>
      <c r="T42" s="23"/>
      <c r="U42" s="23"/>
    </row>
    <row r="43" spans="1:21" s="24" customFormat="1" hidden="1" x14ac:dyDescent="0.4">
      <c r="A43" s="162"/>
      <c r="B43" s="36"/>
      <c r="C43" s="182">
        <f>VLOOKUP(基本情報設定シート!$C$11,'プルダウン（事業計画書）'!$D$1:$L$17,$N43+1,0)</f>
        <v>0</v>
      </c>
      <c r="D43" s="184"/>
      <c r="E43" s="290">
        <f>INDEX('(別紙1)事業計画書'!$E$25:$E$33,MATCH('(別紙2)変更事業計画書'!$N43,'(別紙1)事業計画書'!$N$25:$N$33,0))</f>
        <v>0</v>
      </c>
      <c r="F43" s="291"/>
      <c r="G43" s="290">
        <f>INDEX('(別紙1)事業計画書'!$G$25:$G$33,MATCH('(別紙2)変更事業計画書'!$N43,'(別紙1)事業計画書'!$N$25:$N$33,0))</f>
        <v>0</v>
      </c>
      <c r="H43" s="291"/>
      <c r="I43" s="290">
        <f>INDEX('(別紙1)事業計画書'!$I$25:$I$33,MATCH('(別紙2)変更事業計画書'!$N43,'(別紙1)事業計画書'!$N$25:$N$33,0))</f>
        <v>0</v>
      </c>
      <c r="J43" s="291"/>
      <c r="K43" s="290">
        <f>IFERROR(SUM($E43,-$G43,-$I43),"")</f>
        <v>0</v>
      </c>
      <c r="L43" s="291"/>
      <c r="M43" s="37"/>
      <c r="N43" s="23">
        <v>7</v>
      </c>
      <c r="O43" s="23"/>
      <c r="P43" s="23"/>
      <c r="Q43" s="23"/>
      <c r="R43" s="23"/>
      <c r="S43" s="23"/>
      <c r="T43" s="23"/>
      <c r="U43" s="23"/>
    </row>
    <row r="44" spans="1:21" s="24" customFormat="1" hidden="1" x14ac:dyDescent="0.4">
      <c r="A44" s="162"/>
      <c r="B44" s="36"/>
      <c r="C44" s="185"/>
      <c r="D44" s="187"/>
      <c r="E44" s="167"/>
      <c r="F44" s="168"/>
      <c r="G44" s="167"/>
      <c r="H44" s="168"/>
      <c r="I44" s="167"/>
      <c r="J44" s="168"/>
      <c r="K44" s="165" t="str">
        <f>IF($E44-SUM($G44,$I44)=0,"",$E44-SUM($G44,$I44))</f>
        <v/>
      </c>
      <c r="L44" s="166"/>
      <c r="M44" s="37"/>
      <c r="N44" s="23"/>
      <c r="O44" s="23"/>
      <c r="P44" s="23"/>
      <c r="Q44" s="23"/>
      <c r="R44" s="23"/>
      <c r="S44" s="23"/>
      <c r="T44" s="23"/>
      <c r="U44" s="23"/>
    </row>
    <row r="45" spans="1:21" s="24" customFormat="1" hidden="1" x14ac:dyDescent="0.4">
      <c r="A45" s="162"/>
      <c r="B45" s="36"/>
      <c r="C45" s="182">
        <f>VLOOKUP(基本情報設定シート!$C$11,'プルダウン（事業計画書）'!$D$1:$L$17,$N45+1,0)</f>
        <v>0</v>
      </c>
      <c r="D45" s="184"/>
      <c r="E45" s="290">
        <f>INDEX('(別紙1)事業計画書'!$E$25:$E$33,MATCH('(別紙2)変更事業計画書'!$N45,'(別紙1)事業計画書'!$N$25:$N$33,0))</f>
        <v>0</v>
      </c>
      <c r="F45" s="291"/>
      <c r="G45" s="290">
        <f>INDEX('(別紙1)事業計画書'!$G$25:$G$33,MATCH('(別紙2)変更事業計画書'!$N45,'(別紙1)事業計画書'!$N$25:$N$33,0))</f>
        <v>0</v>
      </c>
      <c r="H45" s="291"/>
      <c r="I45" s="290">
        <f>INDEX('(別紙1)事業計画書'!$I$25:$I$33,MATCH('(別紙2)変更事業計画書'!$N45,'(別紙1)事業計画書'!$N$25:$N$33,0))</f>
        <v>0</v>
      </c>
      <c r="J45" s="291"/>
      <c r="K45" s="290">
        <f>IFERROR(SUM($E45,-$G45,-$I45),"")</f>
        <v>0</v>
      </c>
      <c r="L45" s="291"/>
      <c r="M45" s="37"/>
      <c r="N45" s="23">
        <v>8</v>
      </c>
      <c r="O45" s="23"/>
      <c r="P45" s="23"/>
      <c r="Q45" s="23"/>
      <c r="R45" s="23"/>
      <c r="S45" s="23"/>
      <c r="T45" s="23"/>
      <c r="U45" s="23"/>
    </row>
    <row r="46" spans="1:21" s="24" customFormat="1" hidden="1" x14ac:dyDescent="0.4">
      <c r="A46" s="162"/>
      <c r="B46" s="36"/>
      <c r="C46" s="185"/>
      <c r="D46" s="187"/>
      <c r="E46" s="167"/>
      <c r="F46" s="168"/>
      <c r="G46" s="167"/>
      <c r="H46" s="168"/>
      <c r="I46" s="167"/>
      <c r="J46" s="168"/>
      <c r="K46" s="165" t="str">
        <f>IF($E46-SUM($G46,$I46)=0,"",$E46-SUM($G46,$I46))</f>
        <v/>
      </c>
      <c r="L46" s="166"/>
      <c r="M46" s="37"/>
      <c r="N46" s="23"/>
      <c r="O46" s="23"/>
      <c r="P46" s="23"/>
      <c r="Q46" s="23"/>
      <c r="R46" s="23"/>
      <c r="S46" s="23"/>
      <c r="T46" s="23"/>
      <c r="U46" s="23"/>
    </row>
    <row r="47" spans="1:21" s="24" customFormat="1" x14ac:dyDescent="0.4">
      <c r="A47" s="162"/>
      <c r="B47" s="36"/>
      <c r="C47" s="182" t="s">
        <v>181</v>
      </c>
      <c r="D47" s="184"/>
      <c r="E47" s="290">
        <f>INDEX('(別紙1)事業計画書'!$E$25:$E$33,MATCH('(別紙2)変更事業計画書'!$N47,'(別紙1)事業計画書'!$N$25:$N$33,0))</f>
        <v>0</v>
      </c>
      <c r="F47" s="291"/>
      <c r="G47" s="290">
        <f>INDEX('(別紙1)事業計画書'!$G$25:$G$33,MATCH('(別紙2)変更事業計画書'!$N47,'(別紙1)事業計画書'!$N$25:$N$33,0))</f>
        <v>0</v>
      </c>
      <c r="H47" s="291"/>
      <c r="I47" s="290">
        <f>INDEX('(別紙1)事業計画書'!$I$25:$I$33,MATCH('(別紙2)変更事業計画書'!$N47,'(別紙1)事業計画書'!$N$25:$N$33,0))</f>
        <v>0</v>
      </c>
      <c r="J47" s="291"/>
      <c r="K47" s="302">
        <f>IFERROR(SUM($E47,-$G47,-$I47),"")</f>
        <v>0</v>
      </c>
      <c r="L47" s="302"/>
      <c r="M47" s="37"/>
      <c r="N47" s="23">
        <v>9</v>
      </c>
      <c r="O47" s="23"/>
      <c r="P47" s="23"/>
      <c r="Q47" s="23"/>
      <c r="R47" s="23"/>
      <c r="S47" s="23"/>
      <c r="T47" s="23"/>
      <c r="U47" s="23"/>
    </row>
    <row r="48" spans="1:21" s="24" customFormat="1" ht="19.5" thickBot="1" x14ac:dyDescent="0.45">
      <c r="A48" s="163"/>
      <c r="B48" s="36"/>
      <c r="C48" s="185"/>
      <c r="D48" s="187"/>
      <c r="E48" s="148" t="str">
        <f>IF(SUM(E$32,E$34,E$36,E$38,E$40,E42,E44,E46)=0,"",SUM(E$32,E$34,E$36,E$38,E$40,E42,E44,E46))</f>
        <v/>
      </c>
      <c r="F48" s="148"/>
      <c r="G48" s="148" t="str">
        <f>IF(SUM(G$32,G$34,G$36,G$38,G$40,G42,G44,G46)=0,"",SUM(G$32,G$34,G$36,G$38,G$40,G42,G44,G46))</f>
        <v/>
      </c>
      <c r="H48" s="148"/>
      <c r="I48" s="148" t="str">
        <f>IF(SUM(I$32,I$34,I$36,I$38,I$40,I42,I44,I46)=0,"",SUM(I$32,I$34,I$36,I$38,I$40,I42,I44,I46))</f>
        <v/>
      </c>
      <c r="J48" s="148"/>
      <c r="K48" s="148" t="str">
        <f>IF(SUM(K$32,K$34,K$36,K$38,K$40,K42,K44,K46)=0,"",SUM(K$32,K$34,K$36,K$38,K$40,K42,K44,K46))</f>
        <v/>
      </c>
      <c r="L48" s="148"/>
      <c r="M48" s="37"/>
      <c r="N48" s="23"/>
      <c r="O48" s="23"/>
      <c r="P48" s="23"/>
      <c r="Q48" s="23"/>
      <c r="R48" s="23"/>
      <c r="S48" s="23"/>
      <c r="T48" s="23"/>
      <c r="U48" s="23"/>
    </row>
    <row r="49" spans="1:21" s="24" customFormat="1" ht="19.5" thickTop="1" x14ac:dyDescent="0.4">
      <c r="A49" s="163"/>
      <c r="B49" s="36"/>
      <c r="C49" s="316" t="s">
        <v>222</v>
      </c>
      <c r="D49" s="316"/>
      <c r="E49" s="316"/>
      <c r="F49" s="316"/>
      <c r="G49" s="316"/>
      <c r="H49" s="316"/>
      <c r="I49" s="316"/>
      <c r="J49" s="317"/>
      <c r="K49" s="299">
        <f>'(別紙1)事業計画書'!$K$34</f>
        <v>0</v>
      </c>
      <c r="L49" s="300"/>
      <c r="M49" s="37"/>
      <c r="N49" s="23"/>
      <c r="O49" s="23"/>
      <c r="P49" s="23"/>
      <c r="Q49" s="23"/>
      <c r="R49" s="23"/>
      <c r="S49" s="23"/>
      <c r="T49" s="23"/>
      <c r="U49" s="23"/>
    </row>
    <row r="50" spans="1:21" s="24" customFormat="1" ht="19.5" thickBot="1" x14ac:dyDescent="0.45">
      <c r="A50" s="163"/>
      <c r="B50" s="36"/>
      <c r="C50" s="316"/>
      <c r="D50" s="316"/>
      <c r="E50" s="316"/>
      <c r="F50" s="316"/>
      <c r="G50" s="316"/>
      <c r="H50" s="316"/>
      <c r="I50" s="316"/>
      <c r="J50" s="317"/>
      <c r="K50" s="318" t="str">
        <f>IFERROR(IF(ROUNDDOWN($K$48/2,-3)&gt;=500000-$J$52,500000-$J$52,ROUNDDOWN($K$48/2,-3)),"")</f>
        <v/>
      </c>
      <c r="L50" s="319"/>
      <c r="M50" s="37"/>
      <c r="N50" s="23"/>
      <c r="O50" s="23"/>
      <c r="P50" s="23"/>
      <c r="Q50" s="23"/>
      <c r="R50" s="23"/>
      <c r="S50" s="23"/>
      <c r="T50" s="23"/>
      <c r="U50" s="23"/>
    </row>
    <row r="51" spans="1:21" s="24" customFormat="1" ht="63" customHeight="1" thickTop="1" thickBot="1" x14ac:dyDescent="0.45">
      <c r="A51" s="164"/>
      <c r="B51" s="171" t="s">
        <v>256</v>
      </c>
      <c r="C51" s="172"/>
      <c r="D51" s="172"/>
      <c r="E51" s="172"/>
      <c r="F51" s="172"/>
      <c r="G51" s="172"/>
      <c r="H51" s="172"/>
      <c r="I51" s="172"/>
      <c r="J51" s="172"/>
      <c r="K51" s="172"/>
      <c r="L51" s="172"/>
      <c r="M51" s="30"/>
      <c r="N51" s="23"/>
      <c r="O51" s="23"/>
      <c r="P51" s="23"/>
      <c r="Q51" s="23"/>
      <c r="R51" s="23"/>
      <c r="S51" s="23"/>
      <c r="T51" s="23"/>
      <c r="U51" s="23"/>
    </row>
    <row r="52" spans="1:21" s="24" customFormat="1" x14ac:dyDescent="0.4">
      <c r="A52" s="221" t="s">
        <v>253</v>
      </c>
      <c r="B52" s="223" t="s">
        <v>254</v>
      </c>
      <c r="C52" s="224"/>
      <c r="D52" s="227" t="s">
        <v>255</v>
      </c>
      <c r="E52" s="228"/>
      <c r="F52" s="228"/>
      <c r="G52" s="228"/>
      <c r="H52" s="228"/>
      <c r="I52" s="228"/>
      <c r="J52" s="229">
        <f>'(別紙1)事業計画書'!J36</f>
        <v>0</v>
      </c>
      <c r="K52" s="230"/>
      <c r="L52" s="228" t="s">
        <v>4</v>
      </c>
      <c r="M52" s="231"/>
      <c r="N52" s="23"/>
      <c r="O52" s="23"/>
      <c r="P52" s="23"/>
      <c r="Q52" s="23"/>
      <c r="R52" s="23"/>
      <c r="S52" s="23"/>
      <c r="T52" s="23"/>
      <c r="U52" s="23"/>
    </row>
    <row r="53" spans="1:21" s="24" customFormat="1" ht="40.5" customHeight="1" thickBot="1" x14ac:dyDescent="0.45">
      <c r="A53" s="222"/>
      <c r="B53" s="225"/>
      <c r="C53" s="226"/>
      <c r="D53" s="232"/>
      <c r="E53" s="232"/>
      <c r="F53" s="232"/>
      <c r="G53" s="232"/>
      <c r="H53" s="232"/>
      <c r="I53" s="232"/>
      <c r="J53" s="232"/>
      <c r="K53" s="232"/>
      <c r="L53" s="232"/>
      <c r="M53" s="233"/>
      <c r="N53" s="23"/>
      <c r="O53" s="23"/>
      <c r="P53" s="23"/>
      <c r="Q53" s="23"/>
      <c r="R53" s="23"/>
      <c r="S53" s="23"/>
      <c r="T53" s="23"/>
      <c r="U53" s="23"/>
    </row>
    <row r="54" spans="1:21" s="24" customFormat="1" x14ac:dyDescent="0.4">
      <c r="A54" s="21"/>
      <c r="B54" s="21"/>
      <c r="C54" s="22"/>
      <c r="D54" s="22"/>
      <c r="E54" s="21"/>
      <c r="F54" s="21"/>
      <c r="G54" s="21"/>
      <c r="H54" s="21"/>
      <c r="I54" s="21"/>
      <c r="J54" s="21"/>
      <c r="K54" s="21"/>
      <c r="L54" s="21"/>
      <c r="M54" s="21"/>
      <c r="N54" s="23"/>
      <c r="O54" s="23"/>
      <c r="P54" s="23"/>
      <c r="Q54" s="23"/>
      <c r="R54" s="23"/>
      <c r="S54" s="23"/>
      <c r="T54" s="23"/>
      <c r="U54" s="23"/>
    </row>
    <row r="55" spans="1:21" s="24" customFormat="1" x14ac:dyDescent="0.4">
      <c r="A55" s="21"/>
      <c r="B55" s="21"/>
      <c r="C55" s="22"/>
      <c r="D55" s="22"/>
      <c r="E55" s="21"/>
      <c r="F55" s="21"/>
      <c r="G55" s="21"/>
      <c r="H55" s="21"/>
      <c r="I55" s="21"/>
      <c r="J55" s="21"/>
      <c r="K55" s="21"/>
      <c r="L55" s="21"/>
      <c r="M55" s="21"/>
      <c r="N55" s="23"/>
      <c r="O55" s="23"/>
      <c r="P55" s="23"/>
      <c r="Q55" s="23"/>
      <c r="R55" s="23"/>
      <c r="S55" s="23"/>
      <c r="T55" s="23"/>
      <c r="U55" s="23"/>
    </row>
    <row r="56" spans="1:21" s="24" customFormat="1" x14ac:dyDescent="0.4">
      <c r="A56" s="21"/>
      <c r="B56" s="21"/>
      <c r="C56" s="22"/>
      <c r="D56" s="22"/>
      <c r="E56" s="21"/>
      <c r="F56" s="21"/>
      <c r="G56" s="21"/>
      <c r="H56" s="21"/>
      <c r="I56" s="21"/>
      <c r="J56" s="21"/>
      <c r="K56" s="21"/>
      <c r="L56" s="21"/>
      <c r="M56" s="21"/>
      <c r="N56" s="23"/>
      <c r="O56" s="23"/>
      <c r="P56" s="23"/>
      <c r="Q56" s="23"/>
      <c r="R56" s="23"/>
      <c r="S56" s="23"/>
      <c r="T56" s="23"/>
      <c r="U56" s="23"/>
    </row>
  </sheetData>
  <sheetProtection algorithmName="SHA-512" hashValue="EqY1Guif+X56ip8TbyVGKkWIOzVPBF/c5y4gQwXGlj08idmlhZcAxOMjM9sI1fYGa0fT6kMI9HNsK16SqRRc5A==" saltValue="Cp6Sb6ZUAdSE4MaHaG2hWQ==" spinCount="100000" sheet="1" objects="1" scenarios="1" formatColumns="0" formatRows="0"/>
  <mergeCells count="148">
    <mergeCell ref="C45:D46"/>
    <mergeCell ref="E45:F45"/>
    <mergeCell ref="G45:H45"/>
    <mergeCell ref="I45:J45"/>
    <mergeCell ref="K45:L45"/>
    <mergeCell ref="E46:F46"/>
    <mergeCell ref="G46:H46"/>
    <mergeCell ref="I46:J46"/>
    <mergeCell ref="K46:L46"/>
    <mergeCell ref="E43:F43"/>
    <mergeCell ref="G43:H43"/>
    <mergeCell ref="I43:J43"/>
    <mergeCell ref="K43:L43"/>
    <mergeCell ref="E44:F44"/>
    <mergeCell ref="G44:H44"/>
    <mergeCell ref="I44:J44"/>
    <mergeCell ref="K44:L44"/>
    <mergeCell ref="G48:H48"/>
    <mergeCell ref="I48:J48"/>
    <mergeCell ref="K48:L48"/>
    <mergeCell ref="A52:A53"/>
    <mergeCell ref="B52:C53"/>
    <mergeCell ref="D52:I52"/>
    <mergeCell ref="J52:K52"/>
    <mergeCell ref="L52:M52"/>
    <mergeCell ref="D53:M53"/>
    <mergeCell ref="E5:M5"/>
    <mergeCell ref="C49:J50"/>
    <mergeCell ref="K50:L50"/>
    <mergeCell ref="C31:D32"/>
    <mergeCell ref="C33:D34"/>
    <mergeCell ref="C35:D36"/>
    <mergeCell ref="C37:D38"/>
    <mergeCell ref="C39:D40"/>
    <mergeCell ref="C47:D48"/>
    <mergeCell ref="K32:L32"/>
    <mergeCell ref="K34:L34"/>
    <mergeCell ref="K36:L36"/>
    <mergeCell ref="K38:L38"/>
    <mergeCell ref="K40:L40"/>
    <mergeCell ref="I32:J32"/>
    <mergeCell ref="E40:F40"/>
    <mergeCell ref="E48:F48"/>
    <mergeCell ref="C43:D44"/>
    <mergeCell ref="F24:L24"/>
    <mergeCell ref="C29:D30"/>
    <mergeCell ref="E29:F30"/>
    <mergeCell ref="G29:J29"/>
    <mergeCell ref="K29:L30"/>
    <mergeCell ref="C22:C23"/>
    <mergeCell ref="C20:C21"/>
    <mergeCell ref="C18:C19"/>
    <mergeCell ref="D19:E19"/>
    <mergeCell ref="F19:L19"/>
    <mergeCell ref="F21:L21"/>
    <mergeCell ref="F23:L23"/>
    <mergeCell ref="D21:E21"/>
    <mergeCell ref="D23:E23"/>
    <mergeCell ref="I38:J38"/>
    <mergeCell ref="I40:J40"/>
    <mergeCell ref="G32:H32"/>
    <mergeCell ref="I37:J37"/>
    <mergeCell ref="K37:L37"/>
    <mergeCell ref="E31:F31"/>
    <mergeCell ref="I31:J31"/>
    <mergeCell ref="K31:L31"/>
    <mergeCell ref="E32:F32"/>
    <mergeCell ref="E34:F34"/>
    <mergeCell ref="E36:F36"/>
    <mergeCell ref="E38:F38"/>
    <mergeCell ref="G34:H34"/>
    <mergeCell ref="G36:H36"/>
    <mergeCell ref="G38:H38"/>
    <mergeCell ref="I34:J34"/>
    <mergeCell ref="I36:J36"/>
    <mergeCell ref="E33:F33"/>
    <mergeCell ref="G33:H33"/>
    <mergeCell ref="I33:J33"/>
    <mergeCell ref="K33:L33"/>
    <mergeCell ref="G40:H40"/>
    <mergeCell ref="I42:J42"/>
    <mergeCell ref="E41:F41"/>
    <mergeCell ref="G41:H41"/>
    <mergeCell ref="I41:J41"/>
    <mergeCell ref="K41:L41"/>
    <mergeCell ref="K49:L49"/>
    <mergeCell ref="B51:L51"/>
    <mergeCell ref="C24:C25"/>
    <mergeCell ref="F25:L25"/>
    <mergeCell ref="D25:E25"/>
    <mergeCell ref="E39:F39"/>
    <mergeCell ref="G39:H39"/>
    <mergeCell ref="I39:J39"/>
    <mergeCell ref="K39:L39"/>
    <mergeCell ref="E47:F47"/>
    <mergeCell ref="G47:H47"/>
    <mergeCell ref="I47:J47"/>
    <mergeCell ref="K47:L47"/>
    <mergeCell ref="E35:F35"/>
    <mergeCell ref="G35:H35"/>
    <mergeCell ref="I35:J35"/>
    <mergeCell ref="K35:L35"/>
    <mergeCell ref="E37:F37"/>
    <mergeCell ref="G37:H37"/>
    <mergeCell ref="K42:L42"/>
    <mergeCell ref="G31:H31"/>
    <mergeCell ref="A12:A14"/>
    <mergeCell ref="B12:D12"/>
    <mergeCell ref="E12:M12"/>
    <mergeCell ref="B13:D13"/>
    <mergeCell ref="E13:M13"/>
    <mergeCell ref="B14:D14"/>
    <mergeCell ref="E14:M14"/>
    <mergeCell ref="G30:H30"/>
    <mergeCell ref="I30:J30"/>
    <mergeCell ref="A15:A51"/>
    <mergeCell ref="D17:E17"/>
    <mergeCell ref="F17:L17"/>
    <mergeCell ref="D18:E18"/>
    <mergeCell ref="F18:L18"/>
    <mergeCell ref="D20:E20"/>
    <mergeCell ref="F20:L20"/>
    <mergeCell ref="D22:E22"/>
    <mergeCell ref="F22:L22"/>
    <mergeCell ref="D24:E24"/>
    <mergeCell ref="C41:D42"/>
    <mergeCell ref="E42:F42"/>
    <mergeCell ref="G42:H42"/>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s>
  <phoneticPr fontId="1"/>
  <dataValidations count="1">
    <dataValidation operator="greaterThanOrEqual" allowBlank="1" showInputMessage="1" showErrorMessage="1" sqref="F6:G6 H6:H11 C20 C51:J51 B1:D11 I8:M11 F8:G11 C16:C18 C49 C47 D22:D28 L51 I41 C24 C22 D16:D19 I35 C31 F15:F28 B15:D15 G15:L17 I31 I37 I33 I39 B54:M1048576 H27:L27 E1:E12 C27:C29 E27:E29 L28 K28:K29 H28:J28 G27:G48 E15:E17 I47:I48 I45 C45 E31:E48 M15:M51 D53 I6:M6 F1:M4 B16:B52 I43 C33 C35 C37 C39 C41 C43 K31:K51"/>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95" t="s">
        <v>68</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32" ht="39.950000000000003" customHeight="1" x14ac:dyDescent="0.4">
      <c r="A2" s="322" t="s">
        <v>138</v>
      </c>
      <c r="B2" s="322"/>
      <c r="C2" s="322"/>
      <c r="D2" s="322"/>
      <c r="E2" s="322"/>
      <c r="F2" s="322"/>
      <c r="G2" s="322"/>
      <c r="H2" s="322"/>
      <c r="I2" s="322"/>
      <c r="J2" s="322"/>
      <c r="K2" s="322"/>
      <c r="L2" s="322"/>
      <c r="M2" s="323" t="s">
        <v>71</v>
      </c>
      <c r="N2" s="323"/>
      <c r="O2" s="95" t="s">
        <v>69</v>
      </c>
      <c r="P2" s="95"/>
      <c r="Q2" s="95"/>
      <c r="R2" s="95"/>
      <c r="S2" s="95"/>
      <c r="T2" s="95"/>
      <c r="U2" s="95"/>
      <c r="V2" s="95"/>
      <c r="W2" s="95"/>
      <c r="X2" s="95"/>
      <c r="Y2" s="95"/>
      <c r="Z2" s="95"/>
      <c r="AA2" s="95"/>
      <c r="AB2" s="9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15"/>
      <c r="V3" s="115"/>
      <c r="W3" s="115"/>
      <c r="X3" s="115"/>
      <c r="Y3" s="115"/>
      <c r="Z3" s="115"/>
      <c r="AA3" s="115"/>
      <c r="AB3" s="51"/>
    </row>
    <row r="4" spans="1:32" ht="20.100000000000001" customHeight="1" x14ac:dyDescent="0.4">
      <c r="A4" s="52"/>
      <c r="B4" s="137" t="s">
        <v>8</v>
      </c>
      <c r="C4" s="137"/>
      <c r="D4" s="137"/>
      <c r="E4" s="137"/>
      <c r="F4" s="137"/>
      <c r="G4" s="137"/>
      <c r="H4" s="137"/>
      <c r="I4" s="137"/>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102" t="s">
        <v>19</v>
      </c>
      <c r="H5" s="102"/>
      <c r="I5" s="102"/>
      <c r="J5" s="102"/>
      <c r="K5" s="102"/>
      <c r="L5" s="116" t="s">
        <v>9</v>
      </c>
      <c r="M5" s="116"/>
      <c r="N5" s="116"/>
      <c r="O5" s="116"/>
      <c r="P5" s="116"/>
      <c r="Q5" s="116"/>
      <c r="R5" s="136">
        <f>基本情報設定シート!$C$9</f>
        <v>0</v>
      </c>
      <c r="S5" s="136"/>
      <c r="T5" s="136"/>
      <c r="U5" s="136"/>
      <c r="V5" s="136"/>
      <c r="W5" s="136"/>
      <c r="X5" s="136"/>
      <c r="Y5" s="136"/>
      <c r="Z5" s="136"/>
      <c r="AA5" s="136"/>
      <c r="AB5" s="136"/>
    </row>
    <row r="6" spans="1:32" ht="20.100000000000001" customHeight="1" x14ac:dyDescent="0.4">
      <c r="A6" s="50"/>
      <c r="B6" s="51"/>
      <c r="C6" s="51"/>
      <c r="D6" s="51"/>
      <c r="E6" s="51"/>
      <c r="F6" s="51"/>
      <c r="G6" s="102"/>
      <c r="H6" s="102"/>
      <c r="I6" s="102"/>
      <c r="J6" s="102"/>
      <c r="K6" s="102"/>
      <c r="L6" s="135" t="s">
        <v>10</v>
      </c>
      <c r="M6" s="135"/>
      <c r="N6" s="135"/>
      <c r="O6" s="135"/>
      <c r="P6" s="135"/>
      <c r="Q6" s="135"/>
      <c r="R6" s="136">
        <f>基本情報設定シート!$C$3</f>
        <v>0</v>
      </c>
      <c r="S6" s="136"/>
      <c r="T6" s="136"/>
      <c r="U6" s="136"/>
      <c r="V6" s="136"/>
      <c r="W6" s="136"/>
      <c r="X6" s="136"/>
      <c r="Y6" s="136"/>
      <c r="Z6" s="136"/>
      <c r="AA6" s="136"/>
      <c r="AB6" s="136"/>
    </row>
    <row r="7" spans="1:32" ht="20.100000000000001" customHeight="1" thickBot="1" x14ac:dyDescent="0.45">
      <c r="A7" s="50"/>
      <c r="B7" s="51"/>
      <c r="C7" s="51"/>
      <c r="D7" s="51"/>
      <c r="E7" s="51"/>
      <c r="F7" s="51"/>
      <c r="G7" s="102"/>
      <c r="H7" s="102"/>
      <c r="I7" s="102"/>
      <c r="J7" s="102"/>
      <c r="K7" s="102"/>
      <c r="L7" s="135"/>
      <c r="M7" s="135"/>
      <c r="N7" s="135"/>
      <c r="O7" s="135"/>
      <c r="P7" s="135"/>
      <c r="Q7" s="135"/>
      <c r="R7" s="136" t="str">
        <f>基本情報設定シート!$C$4&amp;"　"&amp;基本情報設定シート!$C$5</f>
        <v>　</v>
      </c>
      <c r="S7" s="136"/>
      <c r="T7" s="136"/>
      <c r="U7" s="136"/>
      <c r="V7" s="136"/>
      <c r="W7" s="136"/>
      <c r="X7" s="136"/>
      <c r="Y7" s="136"/>
      <c r="Z7" s="136"/>
      <c r="AA7" s="136"/>
      <c r="AB7" s="136"/>
    </row>
    <row r="8" spans="1:32" s="3" customFormat="1" ht="60" customHeight="1" thickTop="1" thickBot="1" x14ac:dyDescent="0.45">
      <c r="A8" s="49"/>
      <c r="B8" s="326"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49"/>
      <c r="AD8" s="20"/>
      <c r="AE8" s="276" t="s">
        <v>146</v>
      </c>
      <c r="AF8" s="277"/>
    </row>
    <row r="9" spans="1:32" s="3" customFormat="1" ht="39.950000000000003" customHeight="1" thickTop="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D9" s="81" t="s">
        <v>259</v>
      </c>
      <c r="AE9" s="82" t="s">
        <v>144</v>
      </c>
      <c r="AF9" s="82" t="s">
        <v>145</v>
      </c>
    </row>
    <row r="10" spans="1:32" s="3" customFormat="1" ht="50.1" customHeight="1" x14ac:dyDescent="0.4">
      <c r="A10" s="49"/>
      <c r="B10" s="237" t="s">
        <v>20</v>
      </c>
      <c r="C10" s="237"/>
      <c r="D10" s="237"/>
      <c r="E10" s="237"/>
      <c r="F10" s="237"/>
      <c r="G10" s="237"/>
      <c r="H10" s="26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65"/>
      <c r="J10" s="265"/>
      <c r="K10" s="265"/>
      <c r="L10" s="266"/>
      <c r="M10" s="248" t="s">
        <v>21</v>
      </c>
      <c r="N10" s="249"/>
      <c r="O10" s="249"/>
      <c r="P10" s="249"/>
      <c r="Q10" s="250"/>
      <c r="R10" s="248"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49"/>
      <c r="T10" s="249"/>
      <c r="U10" s="249"/>
      <c r="V10" s="249"/>
      <c r="W10" s="249"/>
      <c r="X10" s="249"/>
      <c r="Y10" s="249"/>
      <c r="Z10" s="249"/>
      <c r="AA10" s="250"/>
      <c r="AB10" s="49"/>
      <c r="AD10" s="81" t="s">
        <v>260</v>
      </c>
      <c r="AE10" s="59"/>
      <c r="AF10" s="60"/>
    </row>
    <row r="11" spans="1:32" s="3" customFormat="1" ht="20.100000000000001" customHeight="1" x14ac:dyDescent="0.4">
      <c r="A11" s="49"/>
      <c r="B11" s="237" t="s">
        <v>1</v>
      </c>
      <c r="C11" s="237"/>
      <c r="D11" s="237"/>
      <c r="E11" s="237"/>
      <c r="F11" s="237"/>
      <c r="G11" s="237"/>
      <c r="H11" s="106" t="e">
        <f>'(様式1号)交付申請書'!$F$10</f>
        <v>#NUM!</v>
      </c>
      <c r="I11" s="107"/>
      <c r="J11" s="107"/>
      <c r="K11" s="107"/>
      <c r="L11" s="108"/>
      <c r="M11" s="324" t="s">
        <v>22</v>
      </c>
      <c r="N11" s="325"/>
      <c r="O11" s="325"/>
      <c r="P11" s="325"/>
      <c r="Q11" s="325"/>
      <c r="R11" s="238" t="str">
        <f>基本情報設定シート!$C$10</f>
        <v>松江市人材確保支援事業補助金</v>
      </c>
      <c r="S11" s="239"/>
      <c r="T11" s="239"/>
      <c r="U11" s="239"/>
      <c r="V11" s="239"/>
      <c r="W11" s="239"/>
      <c r="X11" s="239"/>
      <c r="Y11" s="239"/>
      <c r="Z11" s="239"/>
      <c r="AA11" s="240"/>
      <c r="AB11" s="49"/>
      <c r="AD11" s="81" t="s">
        <v>261</v>
      </c>
      <c r="AE11" s="59"/>
      <c r="AF11" s="60"/>
    </row>
    <row r="12" spans="1:32" s="3" customFormat="1" ht="20.100000000000001" customHeight="1" x14ac:dyDescent="0.4">
      <c r="A12" s="49"/>
      <c r="B12" s="103" t="s">
        <v>61</v>
      </c>
      <c r="C12" s="104"/>
      <c r="D12" s="104"/>
      <c r="E12" s="104"/>
      <c r="F12" s="104"/>
      <c r="G12" s="105"/>
      <c r="H12" s="249" t="str">
        <f>基本情報設定シート!$C$11</f>
        <v>人材確保支援事業</v>
      </c>
      <c r="I12" s="249"/>
      <c r="J12" s="249"/>
      <c r="K12" s="249"/>
      <c r="L12" s="249"/>
      <c r="M12" s="249"/>
      <c r="N12" s="249"/>
      <c r="O12" s="249"/>
      <c r="P12" s="249"/>
      <c r="Q12" s="249"/>
      <c r="R12" s="249"/>
      <c r="S12" s="249"/>
      <c r="T12" s="249"/>
      <c r="U12" s="249"/>
      <c r="V12" s="249"/>
      <c r="W12" s="249"/>
      <c r="X12" s="249"/>
      <c r="Y12" s="249"/>
      <c r="Z12" s="249"/>
      <c r="AA12" s="250"/>
      <c r="AB12" s="49"/>
    </row>
    <row r="13" spans="1:32" s="3" customFormat="1" ht="150" customHeight="1" x14ac:dyDescent="0.4">
      <c r="A13" s="49"/>
      <c r="B13" s="248" t="str">
        <f>M2&amp;"内容"</f>
        <v>変更内容</v>
      </c>
      <c r="C13" s="249"/>
      <c r="D13" s="249"/>
      <c r="E13" s="249"/>
      <c r="F13" s="249"/>
      <c r="G13" s="250"/>
      <c r="H13" s="320"/>
      <c r="I13" s="320"/>
      <c r="J13" s="320"/>
      <c r="K13" s="320"/>
      <c r="L13" s="320"/>
      <c r="M13" s="320"/>
      <c r="N13" s="320"/>
      <c r="O13" s="320"/>
      <c r="P13" s="320"/>
      <c r="Q13" s="320"/>
      <c r="R13" s="320"/>
      <c r="S13" s="320"/>
      <c r="T13" s="320"/>
      <c r="U13" s="320"/>
      <c r="V13" s="320"/>
      <c r="W13" s="320"/>
      <c r="X13" s="320"/>
      <c r="Y13" s="320"/>
      <c r="Z13" s="320"/>
      <c r="AA13" s="321"/>
      <c r="AB13" s="49"/>
    </row>
    <row r="14" spans="1:32" s="3" customFormat="1" ht="150" customHeight="1" x14ac:dyDescent="0.4">
      <c r="A14" s="49"/>
      <c r="B14" s="248" t="str">
        <f>M2&amp;"理由"</f>
        <v>変更理由</v>
      </c>
      <c r="C14" s="249"/>
      <c r="D14" s="249"/>
      <c r="E14" s="249"/>
      <c r="F14" s="249"/>
      <c r="G14" s="250"/>
      <c r="H14" s="320"/>
      <c r="I14" s="320"/>
      <c r="J14" s="320"/>
      <c r="K14" s="320"/>
      <c r="L14" s="320"/>
      <c r="M14" s="320"/>
      <c r="N14" s="320"/>
      <c r="O14" s="320"/>
      <c r="P14" s="320"/>
      <c r="Q14" s="320"/>
      <c r="R14" s="320"/>
      <c r="S14" s="320"/>
      <c r="T14" s="320"/>
      <c r="U14" s="320"/>
      <c r="V14" s="320"/>
      <c r="W14" s="320"/>
      <c r="X14" s="320"/>
      <c r="Y14" s="320"/>
      <c r="Z14" s="320"/>
      <c r="AA14" s="321"/>
      <c r="AB14" s="49"/>
    </row>
    <row r="15" spans="1:32" s="3" customFormat="1" ht="20.100000000000001" customHeight="1" x14ac:dyDescent="0.4">
      <c r="A15" s="49"/>
      <c r="B15" s="103" t="s">
        <v>18</v>
      </c>
      <c r="C15" s="104"/>
      <c r="D15" s="104"/>
      <c r="E15" s="104"/>
      <c r="F15" s="104"/>
      <c r="G15" s="105"/>
      <c r="H15" s="274" t="s">
        <v>135</v>
      </c>
      <c r="I15" s="274"/>
      <c r="J15" s="274"/>
      <c r="K15" s="274"/>
      <c r="L15" s="274"/>
      <c r="M15" s="274"/>
      <c r="N15" s="274"/>
      <c r="O15" s="274"/>
      <c r="P15" s="274"/>
      <c r="Q15" s="274"/>
      <c r="R15" s="274"/>
      <c r="S15" s="274"/>
      <c r="T15" s="274"/>
      <c r="U15" s="274"/>
      <c r="V15" s="274"/>
      <c r="W15" s="274"/>
      <c r="X15" s="274"/>
      <c r="Y15" s="274"/>
      <c r="Z15" s="274"/>
      <c r="AA15" s="275"/>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UL1x9Rs8m5W/BwFo9+PbbWIadg4SvXbK6JSe+EtUNjRhQKB/zBmQTmWVcB10EO8lOg74MuieanRIqlkGnNW/ew==" saltValue="Ch5X/M7i96WklVm+cHCWWg=="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95" t="s">
        <v>75</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32" ht="39.950000000000003" customHeight="1" x14ac:dyDescent="0.4">
      <c r="A2" s="102" t="s">
        <v>142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32" ht="20.100000000000001" customHeight="1" x14ac:dyDescent="0.4">
      <c r="A3" s="50"/>
      <c r="B3" s="51"/>
      <c r="C3" s="51"/>
      <c r="D3" s="51"/>
      <c r="E3" s="51"/>
      <c r="F3" s="51"/>
      <c r="G3" s="51"/>
      <c r="H3" s="51"/>
      <c r="I3" s="51"/>
      <c r="J3" s="51"/>
      <c r="K3" s="51"/>
      <c r="L3" s="51"/>
      <c r="M3" s="51"/>
      <c r="N3" s="51"/>
      <c r="O3" s="51"/>
      <c r="P3" s="51"/>
      <c r="Q3" s="51"/>
      <c r="R3" s="51"/>
      <c r="S3" s="51"/>
      <c r="T3" s="51"/>
      <c r="U3" s="260">
        <f>$U$15</f>
        <v>0</v>
      </c>
      <c r="V3" s="260"/>
      <c r="W3" s="260"/>
      <c r="X3" s="260"/>
      <c r="Y3" s="260"/>
      <c r="Z3" s="260"/>
      <c r="AA3" s="260"/>
      <c r="AB3" s="51"/>
    </row>
    <row r="4" spans="1:32" ht="20.100000000000001" customHeight="1" x14ac:dyDescent="0.4">
      <c r="A4" s="52"/>
      <c r="B4" s="137" t="s">
        <v>8</v>
      </c>
      <c r="C4" s="137"/>
      <c r="D4" s="137"/>
      <c r="E4" s="137"/>
      <c r="F4" s="137"/>
      <c r="G4" s="137"/>
      <c r="H4" s="137"/>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02" t="s">
        <v>19</v>
      </c>
      <c r="I5" s="102"/>
      <c r="J5" s="102"/>
      <c r="K5" s="102"/>
      <c r="L5" s="102"/>
      <c r="M5" s="116" t="s">
        <v>9</v>
      </c>
      <c r="N5" s="116"/>
      <c r="O5" s="116"/>
      <c r="P5" s="116"/>
      <c r="Q5" s="116"/>
      <c r="R5" s="137">
        <f>基本情報設定シート!$C$9</f>
        <v>0</v>
      </c>
      <c r="S5" s="137"/>
      <c r="T5" s="137"/>
      <c r="U5" s="137"/>
      <c r="V5" s="137"/>
      <c r="W5" s="137"/>
      <c r="X5" s="137"/>
      <c r="Y5" s="137"/>
      <c r="Z5" s="137"/>
      <c r="AA5" s="137"/>
      <c r="AB5" s="137"/>
    </row>
    <row r="6" spans="1:32" ht="20.100000000000001" customHeight="1" x14ac:dyDescent="0.4">
      <c r="A6" s="50"/>
      <c r="B6" s="51"/>
      <c r="C6" s="51"/>
      <c r="D6" s="51"/>
      <c r="E6" s="51"/>
      <c r="F6" s="51"/>
      <c r="G6" s="51"/>
      <c r="H6" s="102"/>
      <c r="I6" s="102"/>
      <c r="J6" s="102"/>
      <c r="K6" s="102"/>
      <c r="L6" s="102"/>
      <c r="M6" s="135" t="s">
        <v>10</v>
      </c>
      <c r="N6" s="116"/>
      <c r="O6" s="116"/>
      <c r="P6" s="116"/>
      <c r="Q6" s="116"/>
      <c r="R6" s="136">
        <f>基本情報設定シート!$C$3</f>
        <v>0</v>
      </c>
      <c r="S6" s="136"/>
      <c r="T6" s="136"/>
      <c r="U6" s="136"/>
      <c r="V6" s="136"/>
      <c r="W6" s="136"/>
      <c r="X6" s="136"/>
      <c r="Y6" s="136"/>
      <c r="Z6" s="136"/>
      <c r="AA6" s="136"/>
      <c r="AB6" s="136"/>
    </row>
    <row r="7" spans="1:32" ht="20.100000000000001" customHeight="1" thickBot="1" x14ac:dyDescent="0.45">
      <c r="A7" s="50"/>
      <c r="B7" s="51"/>
      <c r="C7" s="51"/>
      <c r="D7" s="51"/>
      <c r="E7" s="51"/>
      <c r="F7" s="51"/>
      <c r="G7" s="51"/>
      <c r="H7" s="102"/>
      <c r="I7" s="102"/>
      <c r="J7" s="102"/>
      <c r="K7" s="102"/>
      <c r="L7" s="102"/>
      <c r="M7" s="116"/>
      <c r="N7" s="116"/>
      <c r="O7" s="116"/>
      <c r="P7" s="116"/>
      <c r="Q7" s="116"/>
      <c r="R7" s="136" t="str">
        <f>基本情報設定シート!$C$4&amp;"　"&amp;基本情報設定シート!$C$5</f>
        <v>　</v>
      </c>
      <c r="S7" s="136"/>
      <c r="T7" s="136"/>
      <c r="U7" s="136"/>
      <c r="V7" s="136"/>
      <c r="W7" s="136"/>
      <c r="X7" s="136"/>
      <c r="Y7" s="136"/>
      <c r="Z7" s="136"/>
      <c r="AA7" s="136"/>
      <c r="AB7" s="136"/>
    </row>
    <row r="8" spans="1:32" s="20" customFormat="1" ht="60" customHeight="1" thickTop="1" thickBot="1" x14ac:dyDescent="0.45">
      <c r="A8" s="57"/>
      <c r="B8" s="94" t="s">
        <v>143</v>
      </c>
      <c r="C8" s="94"/>
      <c r="D8" s="94"/>
      <c r="E8" s="94"/>
      <c r="F8" s="94"/>
      <c r="G8" s="94"/>
      <c r="H8" s="94"/>
      <c r="I8" s="94"/>
      <c r="J8" s="94"/>
      <c r="K8" s="94"/>
      <c r="L8" s="94"/>
      <c r="M8" s="94"/>
      <c r="N8" s="94"/>
      <c r="O8" s="94"/>
      <c r="P8" s="94"/>
      <c r="Q8" s="94"/>
      <c r="R8" s="94"/>
      <c r="S8" s="94"/>
      <c r="T8" s="94"/>
      <c r="U8" s="94"/>
      <c r="V8" s="94"/>
      <c r="W8" s="94"/>
      <c r="X8" s="94"/>
      <c r="Y8" s="94"/>
      <c r="Z8" s="94"/>
      <c r="AA8" s="94"/>
      <c r="AB8" s="57"/>
      <c r="AE8" s="276" t="s">
        <v>146</v>
      </c>
      <c r="AF8" s="277"/>
    </row>
    <row r="9" spans="1:32" s="3" customFormat="1" ht="30" customHeight="1" thickTop="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D9" s="81" t="s">
        <v>259</v>
      </c>
      <c r="AE9" s="82" t="s">
        <v>144</v>
      </c>
      <c r="AF9" s="82" t="s">
        <v>145</v>
      </c>
    </row>
    <row r="10" spans="1:32" s="3" customFormat="1" ht="39.950000000000003" customHeight="1" x14ac:dyDescent="0.4">
      <c r="A10" s="71"/>
      <c r="B10" s="237" t="s">
        <v>20</v>
      </c>
      <c r="C10" s="237"/>
      <c r="D10" s="237"/>
      <c r="E10" s="237"/>
      <c r="F10" s="237"/>
      <c r="G10" s="237"/>
      <c r="H10" s="26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65"/>
      <c r="J10" s="265"/>
      <c r="K10" s="265"/>
      <c r="L10" s="266"/>
      <c r="M10" s="248" t="s">
        <v>21</v>
      </c>
      <c r="N10" s="249"/>
      <c r="O10" s="249"/>
      <c r="P10" s="249"/>
      <c r="Q10" s="250"/>
      <c r="R10" s="248"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49"/>
      <c r="T10" s="249"/>
      <c r="U10" s="249"/>
      <c r="V10" s="249"/>
      <c r="W10" s="249"/>
      <c r="X10" s="249"/>
      <c r="Y10" s="249"/>
      <c r="Z10" s="249"/>
      <c r="AA10" s="250"/>
      <c r="AB10" s="71"/>
      <c r="AD10" s="81" t="s">
        <v>260</v>
      </c>
      <c r="AE10" s="59"/>
      <c r="AF10" s="60"/>
    </row>
    <row r="11" spans="1:32" s="3" customFormat="1" ht="20.100000000000001" customHeight="1" x14ac:dyDescent="0.4">
      <c r="A11" s="49"/>
      <c r="B11" s="237" t="s">
        <v>1</v>
      </c>
      <c r="C11" s="237"/>
      <c r="D11" s="237"/>
      <c r="E11" s="237"/>
      <c r="F11" s="237"/>
      <c r="G11" s="237"/>
      <c r="H11" s="106" t="e">
        <f>'(様式1号)交付申請書'!$F$10</f>
        <v>#NUM!</v>
      </c>
      <c r="I11" s="107"/>
      <c r="J11" s="107"/>
      <c r="K11" s="107"/>
      <c r="L11" s="108"/>
      <c r="M11" s="248" t="s">
        <v>22</v>
      </c>
      <c r="N11" s="249"/>
      <c r="O11" s="249"/>
      <c r="P11" s="249"/>
      <c r="Q11" s="250"/>
      <c r="R11" s="238" t="str">
        <f>基本情報設定シート!$C$10</f>
        <v>松江市人材確保支援事業補助金</v>
      </c>
      <c r="S11" s="239"/>
      <c r="T11" s="239"/>
      <c r="U11" s="239"/>
      <c r="V11" s="239"/>
      <c r="W11" s="239"/>
      <c r="X11" s="239"/>
      <c r="Y11" s="239"/>
      <c r="Z11" s="239"/>
      <c r="AA11" s="240"/>
      <c r="AB11" s="49"/>
      <c r="AD11" s="81" t="s">
        <v>261</v>
      </c>
      <c r="AE11" s="59"/>
      <c r="AF11" s="60"/>
    </row>
    <row r="12" spans="1:32" s="3" customFormat="1" ht="20.100000000000001" customHeight="1" x14ac:dyDescent="0.4">
      <c r="A12" s="49"/>
      <c r="B12" s="234" t="s">
        <v>3</v>
      </c>
      <c r="C12" s="235"/>
      <c r="D12" s="235"/>
      <c r="E12" s="235"/>
      <c r="F12" s="235"/>
      <c r="G12" s="236"/>
      <c r="H12" s="112" t="str">
        <f>基本情報設定シート!$C$11</f>
        <v>人材確保支援事業</v>
      </c>
      <c r="I12" s="113"/>
      <c r="J12" s="113"/>
      <c r="K12" s="113"/>
      <c r="L12" s="113"/>
      <c r="M12" s="113"/>
      <c r="N12" s="113"/>
      <c r="O12" s="113"/>
      <c r="P12" s="113"/>
      <c r="Q12" s="113"/>
      <c r="R12" s="113"/>
      <c r="S12" s="113"/>
      <c r="T12" s="113"/>
      <c r="U12" s="113"/>
      <c r="V12" s="113"/>
      <c r="W12" s="113"/>
      <c r="X12" s="113"/>
      <c r="Y12" s="113"/>
      <c r="Z12" s="113"/>
      <c r="AA12" s="114"/>
      <c r="AB12" s="49"/>
    </row>
    <row r="13" spans="1:32" s="3" customFormat="1" ht="99.95" customHeight="1" x14ac:dyDescent="0.4">
      <c r="A13" s="49"/>
      <c r="B13" s="234" t="s">
        <v>23</v>
      </c>
      <c r="C13" s="235"/>
      <c r="D13" s="235"/>
      <c r="E13" s="235"/>
      <c r="F13" s="235"/>
      <c r="G13" s="236"/>
      <c r="H13" s="251">
        <f>'(様式1号)交付申請書'!$K$12</f>
        <v>0</v>
      </c>
      <c r="I13" s="252"/>
      <c r="J13" s="252"/>
      <c r="K13" s="252"/>
      <c r="L13" s="252"/>
      <c r="M13" s="252"/>
      <c r="N13" s="252"/>
      <c r="O13" s="252"/>
      <c r="P13" s="252"/>
      <c r="Q13" s="252"/>
      <c r="R13" s="252"/>
      <c r="S13" s="252"/>
      <c r="T13" s="252"/>
      <c r="U13" s="252"/>
      <c r="V13" s="252"/>
      <c r="W13" s="252"/>
      <c r="X13" s="252"/>
      <c r="Y13" s="252"/>
      <c r="Z13" s="252"/>
      <c r="AA13" s="253"/>
      <c r="AB13" s="49"/>
    </row>
    <row r="14" spans="1:32" s="3" customFormat="1" ht="39.950000000000003" customHeight="1" thickBot="1" x14ac:dyDescent="0.45">
      <c r="A14" s="49"/>
      <c r="B14" s="234" t="s">
        <v>24</v>
      </c>
      <c r="C14" s="235"/>
      <c r="D14" s="235"/>
      <c r="E14" s="235"/>
      <c r="F14" s="235"/>
      <c r="G14" s="235"/>
      <c r="H14" s="251">
        <f>'(様式4号)着手届'!$H$14</f>
        <v>0</v>
      </c>
      <c r="I14" s="254"/>
      <c r="J14" s="254"/>
      <c r="K14" s="254"/>
      <c r="L14" s="254"/>
      <c r="M14" s="254"/>
      <c r="N14" s="254"/>
      <c r="O14" s="254"/>
      <c r="P14" s="254"/>
      <c r="Q14" s="254"/>
      <c r="R14" s="254"/>
      <c r="S14" s="254"/>
      <c r="T14" s="254"/>
      <c r="U14" s="254"/>
      <c r="V14" s="254"/>
      <c r="W14" s="254"/>
      <c r="X14" s="254"/>
      <c r="Y14" s="254"/>
      <c r="Z14" s="254"/>
      <c r="AA14" s="255"/>
      <c r="AB14" s="49"/>
    </row>
    <row r="15" spans="1:32" s="3" customFormat="1" ht="20.100000000000001" customHeight="1" x14ac:dyDescent="0.4">
      <c r="A15" s="49"/>
      <c r="B15" s="103" t="s">
        <v>25</v>
      </c>
      <c r="C15" s="104"/>
      <c r="D15" s="104"/>
      <c r="E15" s="104"/>
      <c r="F15" s="104"/>
      <c r="G15" s="105"/>
      <c r="H15" s="256">
        <f>'(様式1号)交付申請書'!$N$17</f>
        <v>0</v>
      </c>
      <c r="I15" s="257"/>
      <c r="J15" s="257"/>
      <c r="K15" s="257"/>
      <c r="L15" s="257"/>
      <c r="M15" s="257"/>
      <c r="N15" s="258"/>
      <c r="O15" s="105" t="s">
        <v>26</v>
      </c>
      <c r="P15" s="259"/>
      <c r="Q15" s="259"/>
      <c r="R15" s="259"/>
      <c r="S15" s="259"/>
      <c r="T15" s="259"/>
      <c r="U15" s="333">
        <f>'(様式1号)交付申請書'!$N$18</f>
        <v>0</v>
      </c>
      <c r="V15" s="334"/>
      <c r="W15" s="334"/>
      <c r="X15" s="334"/>
      <c r="Y15" s="334"/>
      <c r="Z15" s="334"/>
      <c r="AA15" s="335"/>
      <c r="AB15" s="49"/>
      <c r="AC15" s="3" t="s">
        <v>147</v>
      </c>
      <c r="AD15" s="327" t="s">
        <v>148</v>
      </c>
      <c r="AE15" s="328"/>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329"/>
      <c r="AE16" s="330"/>
    </row>
    <row r="17" spans="30:31" ht="18.75" customHeight="1" thickBot="1" x14ac:dyDescent="0.45">
      <c r="AD17" s="331"/>
      <c r="AE17" s="332"/>
    </row>
  </sheetData>
  <sheetProtection algorithmName="SHA-512" hashValue="BV4JObCrpld/aBpVZGH7b1ta2QV3Ajk0KHfvp+zDIljb0AZ3L/LSEI8FfPYI64ZuGdm9+FdNWcn4TxdC6yAKOg==" saltValue="0nbQOyuUq3Qy8+quUj34lw=="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95" t="s">
        <v>28</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28" ht="39.950000000000003" customHeight="1" x14ac:dyDescent="0.4">
      <c r="A2" s="102" t="s">
        <v>29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15"/>
      <c r="V3" s="115"/>
      <c r="W3" s="115"/>
      <c r="X3" s="115"/>
      <c r="Y3" s="115"/>
      <c r="Z3" s="115"/>
      <c r="AA3" s="115"/>
      <c r="AB3" s="51"/>
    </row>
    <row r="4" spans="1:28" ht="20.100000000000001" customHeight="1" x14ac:dyDescent="0.4">
      <c r="A4" s="52"/>
      <c r="B4" s="137" t="s">
        <v>8</v>
      </c>
      <c r="C4" s="137"/>
      <c r="D4" s="137"/>
      <c r="E4" s="137"/>
      <c r="F4" s="137"/>
      <c r="G4" s="137"/>
      <c r="H4" s="137"/>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02" t="s">
        <v>19</v>
      </c>
      <c r="I5" s="102"/>
      <c r="J5" s="102"/>
      <c r="K5" s="102"/>
      <c r="L5" s="102"/>
      <c r="M5" s="116" t="s">
        <v>9</v>
      </c>
      <c r="N5" s="116"/>
      <c r="O5" s="116"/>
      <c r="P5" s="116"/>
      <c r="Q5" s="116"/>
      <c r="R5" s="137">
        <f>基本情報設定シート!$C$9</f>
        <v>0</v>
      </c>
      <c r="S5" s="137"/>
      <c r="T5" s="137"/>
      <c r="U5" s="137"/>
      <c r="V5" s="137"/>
      <c r="W5" s="137"/>
      <c r="X5" s="137"/>
      <c r="Y5" s="137"/>
      <c r="Z5" s="137"/>
      <c r="AA5" s="137"/>
      <c r="AB5" s="137"/>
    </row>
    <row r="6" spans="1:28" ht="20.100000000000001" customHeight="1" x14ac:dyDescent="0.4">
      <c r="A6" s="50"/>
      <c r="B6" s="51"/>
      <c r="C6" s="51"/>
      <c r="D6" s="51"/>
      <c r="E6" s="51"/>
      <c r="F6" s="51"/>
      <c r="G6" s="51"/>
      <c r="H6" s="102"/>
      <c r="I6" s="102"/>
      <c r="J6" s="102"/>
      <c r="K6" s="102"/>
      <c r="L6" s="102"/>
      <c r="M6" s="135" t="s">
        <v>10</v>
      </c>
      <c r="N6" s="116"/>
      <c r="O6" s="116"/>
      <c r="P6" s="116"/>
      <c r="Q6" s="116"/>
      <c r="R6" s="136">
        <f>基本情報設定シート!$C$3</f>
        <v>0</v>
      </c>
      <c r="S6" s="136"/>
      <c r="T6" s="136"/>
      <c r="U6" s="136"/>
      <c r="V6" s="136"/>
      <c r="W6" s="136"/>
      <c r="X6" s="136"/>
      <c r="Y6" s="136"/>
      <c r="Z6" s="136"/>
      <c r="AA6" s="136"/>
      <c r="AB6" s="136"/>
    </row>
    <row r="7" spans="1:28" ht="20.100000000000001" customHeight="1" x14ac:dyDescent="0.4">
      <c r="A7" s="50"/>
      <c r="B7" s="51"/>
      <c r="C7" s="51"/>
      <c r="D7" s="51"/>
      <c r="E7" s="51"/>
      <c r="F7" s="51"/>
      <c r="G7" s="51"/>
      <c r="H7" s="102"/>
      <c r="I7" s="102"/>
      <c r="J7" s="102"/>
      <c r="K7" s="102"/>
      <c r="L7" s="102"/>
      <c r="M7" s="116"/>
      <c r="N7" s="116"/>
      <c r="O7" s="116"/>
      <c r="P7" s="116"/>
      <c r="Q7" s="116"/>
      <c r="R7" s="136" t="str">
        <f>基本情報設定シート!$C$4&amp;"　"&amp;基本情報設定シート!$C$5</f>
        <v>　</v>
      </c>
      <c r="S7" s="136"/>
      <c r="T7" s="136"/>
      <c r="U7" s="136"/>
      <c r="V7" s="136"/>
      <c r="W7" s="136"/>
      <c r="X7" s="136"/>
      <c r="Y7" s="136"/>
      <c r="Z7" s="136"/>
      <c r="AA7" s="136"/>
      <c r="AB7" s="136"/>
    </row>
    <row r="8" spans="1:28" s="3" customFormat="1" ht="39.950000000000003" customHeight="1" x14ac:dyDescent="0.4">
      <c r="A8" s="49"/>
      <c r="B8" s="49"/>
      <c r="C8" s="95" t="s">
        <v>27</v>
      </c>
      <c r="D8" s="95"/>
      <c r="E8" s="95"/>
      <c r="F8" s="95"/>
      <c r="G8" s="95"/>
      <c r="H8" s="95"/>
      <c r="I8" s="95"/>
      <c r="J8" s="95"/>
      <c r="K8" s="95"/>
      <c r="L8" s="95"/>
      <c r="M8" s="95"/>
      <c r="N8" s="95"/>
      <c r="O8" s="95"/>
      <c r="P8" s="95"/>
      <c r="Q8" s="95"/>
      <c r="R8" s="95"/>
      <c r="S8" s="95"/>
      <c r="T8" s="95"/>
      <c r="U8" s="95"/>
      <c r="V8" s="95"/>
      <c r="W8" s="95"/>
      <c r="X8" s="95"/>
      <c r="Y8" s="95"/>
      <c r="Z8" s="95"/>
      <c r="AA8" s="95"/>
      <c r="AB8" s="95"/>
    </row>
    <row r="9" spans="1:28" s="3" customFormat="1" ht="30" customHeight="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8" s="3" customFormat="1" ht="39.950000000000003" customHeight="1" x14ac:dyDescent="0.4">
      <c r="A10" s="71"/>
      <c r="B10" s="237" t="s">
        <v>20</v>
      </c>
      <c r="C10" s="237"/>
      <c r="D10" s="237"/>
      <c r="E10" s="237"/>
      <c r="F10" s="237"/>
      <c r="G10" s="237"/>
      <c r="H10" s="339" t="str">
        <f>'(様式4号)完了届'!$H$10</f>
        <v>明治33年1月0日</v>
      </c>
      <c r="I10" s="339"/>
      <c r="J10" s="339"/>
      <c r="K10" s="339"/>
      <c r="L10" s="339"/>
      <c r="M10" s="339"/>
      <c r="N10" s="237" t="s">
        <v>21</v>
      </c>
      <c r="O10" s="237"/>
      <c r="P10" s="237"/>
      <c r="Q10" s="237"/>
      <c r="R10" s="237"/>
      <c r="S10" s="237"/>
      <c r="T10" s="340" t="str">
        <f>'(様式4号)完了届'!$R$10</f>
        <v>指令も産第号</v>
      </c>
      <c r="U10" s="340"/>
      <c r="V10" s="340"/>
      <c r="W10" s="340"/>
      <c r="X10" s="340"/>
      <c r="Y10" s="340"/>
      <c r="Z10" s="340"/>
      <c r="AA10" s="340"/>
      <c r="AB10" s="71"/>
    </row>
    <row r="11" spans="1:28" s="3" customFormat="1" ht="20.100000000000001" customHeight="1" x14ac:dyDescent="0.4">
      <c r="A11" s="49"/>
      <c r="B11" s="237" t="s">
        <v>1</v>
      </c>
      <c r="C11" s="237"/>
      <c r="D11" s="237"/>
      <c r="E11" s="237"/>
      <c r="F11" s="237"/>
      <c r="G11" s="237"/>
      <c r="H11" s="341" t="e">
        <f>'(様式1号)交付申請書'!$F$10</f>
        <v>#NUM!</v>
      </c>
      <c r="I11" s="341"/>
      <c r="J11" s="341"/>
      <c r="K11" s="341"/>
      <c r="L11" s="341"/>
      <c r="M11" s="341"/>
      <c r="N11" s="237" t="s">
        <v>22</v>
      </c>
      <c r="O11" s="237"/>
      <c r="P11" s="237"/>
      <c r="Q11" s="237"/>
      <c r="R11" s="237"/>
      <c r="S11" s="237"/>
      <c r="T11" s="342" t="str">
        <f>基本情報設定シート!$C$10</f>
        <v>松江市人材確保支援事業補助金</v>
      </c>
      <c r="U11" s="342"/>
      <c r="V11" s="342"/>
      <c r="W11" s="342"/>
      <c r="X11" s="342"/>
      <c r="Y11" s="342"/>
      <c r="Z11" s="342"/>
      <c r="AA11" s="342"/>
      <c r="AB11" s="49"/>
    </row>
    <row r="12" spans="1:28" s="3" customFormat="1" ht="20.100000000000001" customHeight="1" x14ac:dyDescent="0.4">
      <c r="A12" s="49"/>
      <c r="B12" s="234" t="s">
        <v>3</v>
      </c>
      <c r="C12" s="235"/>
      <c r="D12" s="235"/>
      <c r="E12" s="235"/>
      <c r="F12" s="235"/>
      <c r="G12" s="236"/>
      <c r="H12" s="349" t="str">
        <f>基本情報設定シート!$C$11</f>
        <v>人材確保支援事業</v>
      </c>
      <c r="I12" s="350"/>
      <c r="J12" s="350"/>
      <c r="K12" s="350"/>
      <c r="L12" s="350"/>
      <c r="M12" s="350"/>
      <c r="N12" s="350"/>
      <c r="O12" s="350"/>
      <c r="P12" s="350"/>
      <c r="Q12" s="350"/>
      <c r="R12" s="350"/>
      <c r="S12" s="350"/>
      <c r="T12" s="350"/>
      <c r="U12" s="350"/>
      <c r="V12" s="350"/>
      <c r="W12" s="350"/>
      <c r="X12" s="350"/>
      <c r="Y12" s="350"/>
      <c r="Z12" s="350"/>
      <c r="AA12" s="351"/>
      <c r="AB12" s="49"/>
    </row>
    <row r="13" spans="1:28" s="3" customFormat="1" ht="39.950000000000003" customHeight="1" x14ac:dyDescent="0.4">
      <c r="A13" s="49"/>
      <c r="B13" s="234" t="s">
        <v>24</v>
      </c>
      <c r="C13" s="235"/>
      <c r="D13" s="235"/>
      <c r="E13" s="235"/>
      <c r="F13" s="235"/>
      <c r="G13" s="235"/>
      <c r="H13" s="251">
        <f>'(様式4号)完了届'!$H$14</f>
        <v>0</v>
      </c>
      <c r="I13" s="254"/>
      <c r="J13" s="254"/>
      <c r="K13" s="254"/>
      <c r="L13" s="254"/>
      <c r="M13" s="254"/>
      <c r="N13" s="254"/>
      <c r="O13" s="254"/>
      <c r="P13" s="254"/>
      <c r="Q13" s="254"/>
      <c r="R13" s="254"/>
      <c r="S13" s="254"/>
      <c r="T13" s="254"/>
      <c r="U13" s="254"/>
      <c r="V13" s="254"/>
      <c r="W13" s="254"/>
      <c r="X13" s="254"/>
      <c r="Y13" s="254"/>
      <c r="Z13" s="254"/>
      <c r="AA13" s="255"/>
      <c r="AB13" s="49"/>
    </row>
    <row r="14" spans="1:28" s="3" customFormat="1" ht="20.100000000000001" customHeight="1" x14ac:dyDescent="0.4">
      <c r="A14" s="49"/>
      <c r="B14" s="234" t="s">
        <v>25</v>
      </c>
      <c r="C14" s="235"/>
      <c r="D14" s="235"/>
      <c r="E14" s="235"/>
      <c r="F14" s="235"/>
      <c r="G14" s="236"/>
      <c r="H14" s="352">
        <f>'(様式4号)完了届'!$H$15</f>
        <v>0</v>
      </c>
      <c r="I14" s="353"/>
      <c r="J14" s="353"/>
      <c r="K14" s="353"/>
      <c r="L14" s="353"/>
      <c r="M14" s="353"/>
      <c r="N14" s="354"/>
      <c r="O14" s="236" t="s">
        <v>26</v>
      </c>
      <c r="P14" s="237"/>
      <c r="Q14" s="237"/>
      <c r="R14" s="237"/>
      <c r="S14" s="237"/>
      <c r="T14" s="237"/>
      <c r="U14" s="355">
        <f>'(様式4号)完了届'!$U$15</f>
        <v>0</v>
      </c>
      <c r="V14" s="355"/>
      <c r="W14" s="355"/>
      <c r="X14" s="355"/>
      <c r="Y14" s="355"/>
      <c r="Z14" s="355"/>
      <c r="AA14" s="355"/>
      <c r="AB14" s="49"/>
    </row>
    <row r="15" spans="1:28" s="3" customFormat="1" ht="39.950000000000003" customHeight="1" x14ac:dyDescent="0.4">
      <c r="A15" s="49"/>
      <c r="B15" s="96" t="s">
        <v>30</v>
      </c>
      <c r="C15" s="97"/>
      <c r="D15" s="97"/>
      <c r="E15" s="97"/>
      <c r="F15" s="97"/>
      <c r="G15" s="97"/>
      <c r="H15" s="97"/>
      <c r="I15" s="97"/>
      <c r="J15" s="98"/>
      <c r="K15" s="117">
        <f>IF('(別紙3)事業報告書'!$K$40="",'(別紙3)事業報告書'!$K$39,'(別紙3)事業報告書'!$K$40)</f>
        <v>0</v>
      </c>
      <c r="L15" s="118"/>
      <c r="M15" s="118"/>
      <c r="N15" s="118"/>
      <c r="O15" s="118"/>
      <c r="P15" s="118"/>
      <c r="Q15" s="118"/>
      <c r="R15" s="118"/>
      <c r="S15" s="118"/>
      <c r="T15" s="118"/>
      <c r="U15" s="118"/>
      <c r="V15" s="118"/>
      <c r="W15" s="118"/>
      <c r="X15" s="118"/>
      <c r="Y15" s="118"/>
      <c r="Z15" s="254" t="s">
        <v>5</v>
      </c>
      <c r="AA15" s="255"/>
      <c r="AB15" s="49"/>
    </row>
    <row r="16" spans="1:28" s="3" customFormat="1" ht="39.950000000000003" customHeight="1" x14ac:dyDescent="0.4">
      <c r="A16" s="49"/>
      <c r="B16" s="96" t="s">
        <v>31</v>
      </c>
      <c r="C16" s="97"/>
      <c r="D16" s="97"/>
      <c r="E16" s="97"/>
      <c r="F16" s="97"/>
      <c r="G16" s="97"/>
      <c r="H16" s="97"/>
      <c r="I16" s="97"/>
      <c r="J16" s="98"/>
      <c r="K16" s="337"/>
      <c r="L16" s="338"/>
      <c r="M16" s="338"/>
      <c r="N16" s="338"/>
      <c r="O16" s="338"/>
      <c r="P16" s="338"/>
      <c r="Q16" s="338"/>
      <c r="R16" s="338"/>
      <c r="S16" s="338"/>
      <c r="T16" s="338"/>
      <c r="U16" s="338"/>
      <c r="V16" s="338"/>
      <c r="W16" s="338"/>
      <c r="X16" s="338"/>
      <c r="Y16" s="338"/>
      <c r="Z16" s="254" t="s">
        <v>5</v>
      </c>
      <c r="AA16" s="255"/>
      <c r="AB16" s="49"/>
    </row>
    <row r="17" spans="1:28" s="3" customFormat="1" ht="39.950000000000003" customHeight="1" x14ac:dyDescent="0.4">
      <c r="A17" s="49"/>
      <c r="B17" s="96" t="s">
        <v>32</v>
      </c>
      <c r="C17" s="97"/>
      <c r="D17" s="97"/>
      <c r="E17" s="97"/>
      <c r="F17" s="97"/>
      <c r="G17" s="97"/>
      <c r="H17" s="97"/>
      <c r="I17" s="97"/>
      <c r="J17" s="98"/>
      <c r="K17" s="117">
        <v>0</v>
      </c>
      <c r="L17" s="118"/>
      <c r="M17" s="118"/>
      <c r="N17" s="118"/>
      <c r="O17" s="118"/>
      <c r="P17" s="118"/>
      <c r="Q17" s="118"/>
      <c r="R17" s="118"/>
      <c r="S17" s="118"/>
      <c r="T17" s="118"/>
      <c r="U17" s="118"/>
      <c r="V17" s="118"/>
      <c r="W17" s="118"/>
      <c r="X17" s="118"/>
      <c r="Y17" s="118"/>
      <c r="Z17" s="254" t="s">
        <v>5</v>
      </c>
      <c r="AA17" s="255"/>
      <c r="AB17" s="49"/>
    </row>
    <row r="18" spans="1:28" s="3" customFormat="1" ht="99.95" customHeight="1" x14ac:dyDescent="0.4">
      <c r="A18" s="49"/>
      <c r="B18" s="234" t="s">
        <v>34</v>
      </c>
      <c r="C18" s="235"/>
      <c r="D18" s="235"/>
      <c r="E18" s="235"/>
      <c r="F18" s="235"/>
      <c r="G18" s="236"/>
      <c r="H18" s="336" t="s">
        <v>238</v>
      </c>
      <c r="I18" s="254"/>
      <c r="J18" s="254"/>
      <c r="K18" s="254"/>
      <c r="L18" s="254"/>
      <c r="M18" s="254"/>
      <c r="N18" s="254"/>
      <c r="O18" s="254"/>
      <c r="P18" s="254"/>
      <c r="Q18" s="254"/>
      <c r="R18" s="254"/>
      <c r="S18" s="254"/>
      <c r="T18" s="254"/>
      <c r="U18" s="254"/>
      <c r="V18" s="254"/>
      <c r="W18" s="254"/>
      <c r="X18" s="254"/>
      <c r="Y18" s="254"/>
      <c r="Z18" s="254"/>
      <c r="AA18" s="255"/>
      <c r="AB18" s="49"/>
    </row>
    <row r="19" spans="1:28" s="3" customFormat="1" ht="20.100000000000001" customHeight="1" x14ac:dyDescent="0.4">
      <c r="A19" s="49"/>
      <c r="B19" s="343" t="s">
        <v>33</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5"/>
      <c r="AB19" s="49"/>
    </row>
    <row r="20" spans="1:28" s="3" customFormat="1" ht="99.95" customHeight="1" x14ac:dyDescent="0.4">
      <c r="A20" s="49"/>
      <c r="B20" s="346" t="str">
        <f>VLOOKUP($H$12,管理者用!$C$2:$E$18,3,0)</f>
        <v>１．事業報告書
２．補助事業の実施が確認できる資料
３．補助対象経費に係る請求明細の分かるもの
４．領収書等補助対象経費の支払いが完了したことが分かるもの
５．市税に滞納がないことが分かる証明書</v>
      </c>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8"/>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E4" sqref="E4:M4"/>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265</v>
      </c>
      <c r="B1" s="21"/>
      <c r="C1" s="22"/>
      <c r="D1" s="22"/>
      <c r="E1" s="21"/>
      <c r="F1" s="21"/>
      <c r="G1" s="21"/>
      <c r="H1" s="21"/>
      <c r="I1" s="21"/>
      <c r="J1" s="21"/>
      <c r="K1" s="21"/>
      <c r="L1" s="21"/>
      <c r="M1" s="21"/>
    </row>
    <row r="2" spans="1:21" ht="30" customHeight="1" thickBot="1" x14ac:dyDescent="0.45">
      <c r="A2" s="173" t="str">
        <f>基本情報設定シート!$C$10&amp;"　事業報告書"</f>
        <v>松江市人材確保支援事業補助金　事業報告書</v>
      </c>
      <c r="B2" s="173"/>
      <c r="C2" s="173"/>
      <c r="D2" s="173"/>
      <c r="E2" s="173"/>
      <c r="F2" s="173"/>
      <c r="G2" s="173"/>
      <c r="H2" s="173"/>
      <c r="I2" s="173"/>
      <c r="J2" s="173"/>
      <c r="K2" s="173"/>
      <c r="L2" s="173"/>
      <c r="M2" s="173"/>
    </row>
    <row r="3" spans="1:21" s="24" customFormat="1" ht="18.75" customHeight="1" thickBot="1" x14ac:dyDescent="0.45">
      <c r="A3" s="45" t="s">
        <v>156</v>
      </c>
      <c r="B3" s="359" t="s">
        <v>157</v>
      </c>
      <c r="C3" s="359"/>
      <c r="D3" s="359"/>
      <c r="E3" s="360">
        <f>基本情報設定シート!$C$3</f>
        <v>0</v>
      </c>
      <c r="F3" s="360"/>
      <c r="G3" s="360"/>
      <c r="H3" s="360"/>
      <c r="I3" s="360"/>
      <c r="J3" s="360"/>
      <c r="K3" s="360"/>
      <c r="L3" s="360"/>
      <c r="M3" s="361"/>
      <c r="N3" s="23"/>
      <c r="O3" s="23"/>
      <c r="P3" s="23"/>
      <c r="Q3" s="23"/>
      <c r="R3" s="23"/>
      <c r="S3" s="23"/>
      <c r="T3" s="23"/>
      <c r="U3" s="23"/>
    </row>
    <row r="4" spans="1:21" s="24" customFormat="1" ht="99.95" customHeight="1" x14ac:dyDescent="0.4">
      <c r="A4" s="362" t="s">
        <v>240</v>
      </c>
      <c r="B4" s="152" t="s">
        <v>235</v>
      </c>
      <c r="C4" s="152"/>
      <c r="D4" s="152"/>
      <c r="E4" s="365"/>
      <c r="F4" s="366"/>
      <c r="G4" s="366"/>
      <c r="H4" s="366"/>
      <c r="I4" s="366"/>
      <c r="J4" s="366"/>
      <c r="K4" s="366"/>
      <c r="L4" s="366"/>
      <c r="M4" s="367"/>
      <c r="N4" s="23"/>
      <c r="O4" s="23"/>
      <c r="P4" s="23"/>
      <c r="Q4" s="23"/>
      <c r="R4" s="23"/>
      <c r="S4" s="23"/>
      <c r="T4" s="23"/>
      <c r="U4" s="23"/>
    </row>
    <row r="5" spans="1:21" s="24" customFormat="1" ht="99.95" customHeight="1" x14ac:dyDescent="0.4">
      <c r="A5" s="363"/>
      <c r="B5" s="155" t="s">
        <v>236</v>
      </c>
      <c r="C5" s="155"/>
      <c r="D5" s="155"/>
      <c r="E5" s="368"/>
      <c r="F5" s="369"/>
      <c r="G5" s="369"/>
      <c r="H5" s="369"/>
      <c r="I5" s="369"/>
      <c r="J5" s="369"/>
      <c r="K5" s="369"/>
      <c r="L5" s="369"/>
      <c r="M5" s="370"/>
      <c r="N5" s="23"/>
      <c r="O5" s="23"/>
      <c r="P5" s="23"/>
      <c r="Q5" s="23"/>
      <c r="R5" s="23"/>
      <c r="S5" s="23"/>
      <c r="T5" s="23"/>
      <c r="U5" s="23"/>
    </row>
    <row r="6" spans="1:21" s="24" customFormat="1" ht="99.95" customHeight="1" thickBot="1" x14ac:dyDescent="0.45">
      <c r="A6" s="364"/>
      <c r="B6" s="158" t="s">
        <v>237</v>
      </c>
      <c r="C6" s="158"/>
      <c r="D6" s="158"/>
      <c r="E6" s="356"/>
      <c r="F6" s="357"/>
      <c r="G6" s="357"/>
      <c r="H6" s="357"/>
      <c r="I6" s="357"/>
      <c r="J6" s="357"/>
      <c r="K6" s="357"/>
      <c r="L6" s="357"/>
      <c r="M6" s="358"/>
      <c r="N6" s="23"/>
      <c r="O6" s="23"/>
      <c r="P6" s="23"/>
      <c r="Q6" s="23"/>
      <c r="R6" s="23"/>
      <c r="S6" s="23"/>
      <c r="T6" s="23"/>
      <c r="U6" s="23"/>
    </row>
    <row r="7" spans="1:21" s="24" customFormat="1" x14ac:dyDescent="0.4">
      <c r="A7" s="292" t="s">
        <v>225</v>
      </c>
      <c r="B7" s="36"/>
      <c r="C7" s="39" t="s">
        <v>173</v>
      </c>
      <c r="D7" s="22"/>
      <c r="E7" s="21"/>
      <c r="F7" s="21"/>
      <c r="G7" s="21"/>
      <c r="H7" s="21"/>
      <c r="I7" s="21"/>
      <c r="J7" s="21"/>
      <c r="K7" s="21"/>
      <c r="L7" s="40" t="s">
        <v>174</v>
      </c>
      <c r="M7" s="37"/>
      <c r="N7" s="23"/>
      <c r="O7" s="23"/>
      <c r="P7" s="23"/>
      <c r="Q7" s="23"/>
      <c r="R7" s="23"/>
      <c r="S7" s="23"/>
      <c r="T7" s="23"/>
      <c r="U7" s="23"/>
    </row>
    <row r="8" spans="1:21" s="24" customFormat="1" x14ac:dyDescent="0.4">
      <c r="A8" s="292"/>
      <c r="B8" s="36"/>
      <c r="C8" s="39"/>
      <c r="D8" s="22"/>
      <c r="E8" s="21"/>
      <c r="F8" s="21"/>
      <c r="G8" s="21"/>
      <c r="H8" s="21"/>
      <c r="I8" s="21"/>
      <c r="J8" s="21"/>
      <c r="K8" s="21"/>
      <c r="L8" s="40" t="s">
        <v>223</v>
      </c>
      <c r="M8" s="37"/>
      <c r="N8" s="23"/>
      <c r="O8" s="23"/>
      <c r="P8" s="23"/>
      <c r="Q8" s="23"/>
      <c r="R8" s="23"/>
      <c r="S8" s="23"/>
      <c r="T8" s="23"/>
      <c r="U8" s="23"/>
    </row>
    <row r="9" spans="1:21" s="24" customFormat="1" x14ac:dyDescent="0.4">
      <c r="A9" s="162"/>
      <c r="B9" s="36"/>
      <c r="C9" s="44" t="s">
        <v>175</v>
      </c>
      <c r="D9" s="141" t="s">
        <v>176</v>
      </c>
      <c r="E9" s="141"/>
      <c r="F9" s="212" t="s">
        <v>177</v>
      </c>
      <c r="G9" s="212"/>
      <c r="H9" s="212"/>
      <c r="I9" s="212"/>
      <c r="J9" s="212"/>
      <c r="K9" s="212"/>
      <c r="L9" s="212"/>
      <c r="M9" s="37"/>
      <c r="N9" s="23"/>
      <c r="O9" s="23"/>
      <c r="P9" s="23"/>
      <c r="Q9" s="23"/>
      <c r="R9" s="23"/>
      <c r="S9" s="23"/>
      <c r="T9" s="23"/>
      <c r="U9" s="23"/>
    </row>
    <row r="10" spans="1:21" s="24" customFormat="1" x14ac:dyDescent="0.4">
      <c r="A10" s="162"/>
      <c r="B10" s="36"/>
      <c r="C10" s="307" t="s">
        <v>178</v>
      </c>
      <c r="D10" s="293">
        <f>D16-SUM(D12,D14)</f>
        <v>0</v>
      </c>
      <c r="E10" s="294"/>
      <c r="F10" s="295"/>
      <c r="G10" s="296"/>
      <c r="H10" s="296"/>
      <c r="I10" s="296"/>
      <c r="J10" s="296"/>
      <c r="K10" s="296"/>
      <c r="L10" s="297"/>
      <c r="M10" s="37"/>
      <c r="N10" s="23">
        <v>1</v>
      </c>
      <c r="O10" s="23"/>
      <c r="P10" s="23"/>
      <c r="Q10" s="23"/>
      <c r="R10" s="23"/>
      <c r="S10" s="23"/>
      <c r="T10" s="23"/>
      <c r="U10" s="23"/>
    </row>
    <row r="11" spans="1:21" s="24" customFormat="1" x14ac:dyDescent="0.4">
      <c r="A11" s="162"/>
      <c r="B11" s="36"/>
      <c r="C11" s="308"/>
      <c r="D11" s="309" t="str">
        <f>IF($D$13="","",SUM($D$17,-D15,-D13))</f>
        <v/>
      </c>
      <c r="E11" s="310"/>
      <c r="F11" s="295"/>
      <c r="G11" s="296"/>
      <c r="H11" s="296"/>
      <c r="I11" s="296"/>
      <c r="J11" s="296"/>
      <c r="K11" s="296"/>
      <c r="L11" s="297"/>
      <c r="M11" s="37"/>
      <c r="N11" s="23"/>
      <c r="O11" s="23"/>
      <c r="P11" s="23"/>
      <c r="Q11" s="23"/>
      <c r="R11" s="23"/>
      <c r="S11" s="23"/>
      <c r="T11" s="23"/>
      <c r="U11" s="23"/>
    </row>
    <row r="12" spans="1:21" s="24" customFormat="1" x14ac:dyDescent="0.4">
      <c r="A12" s="162"/>
      <c r="B12" s="36"/>
      <c r="C12" s="305" t="s">
        <v>179</v>
      </c>
      <c r="D12" s="293">
        <f>$K$41</f>
        <v>0</v>
      </c>
      <c r="E12" s="294"/>
      <c r="F12" s="295" t="str">
        <f>基本情報設定シート!$C$10</f>
        <v>松江市人材確保支援事業補助金</v>
      </c>
      <c r="G12" s="296"/>
      <c r="H12" s="296"/>
      <c r="I12" s="296"/>
      <c r="J12" s="296"/>
      <c r="K12" s="296"/>
      <c r="L12" s="297"/>
      <c r="M12" s="37"/>
      <c r="N12" s="23">
        <v>2</v>
      </c>
      <c r="O12" s="23"/>
      <c r="P12" s="23"/>
      <c r="Q12" s="23"/>
      <c r="R12" s="23"/>
      <c r="S12" s="23"/>
      <c r="T12" s="23"/>
      <c r="U12" s="23"/>
    </row>
    <row r="13" spans="1:21" s="24" customFormat="1" x14ac:dyDescent="0.4">
      <c r="A13" s="162"/>
      <c r="B13" s="36"/>
      <c r="C13" s="306"/>
      <c r="D13" s="312" t="str">
        <f>IF($K$42="","",$K$42)</f>
        <v/>
      </c>
      <c r="E13" s="313"/>
      <c r="F13" s="295"/>
      <c r="G13" s="296"/>
      <c r="H13" s="296"/>
      <c r="I13" s="296"/>
      <c r="J13" s="296"/>
      <c r="K13" s="296"/>
      <c r="L13" s="297"/>
      <c r="M13" s="37"/>
      <c r="N13" s="23"/>
      <c r="O13" s="23"/>
      <c r="P13" s="23"/>
      <c r="Q13" s="23"/>
      <c r="R13" s="23"/>
      <c r="S13" s="23"/>
      <c r="T13" s="23"/>
      <c r="U13" s="23"/>
    </row>
    <row r="14" spans="1:21" s="24" customFormat="1" x14ac:dyDescent="0.4">
      <c r="A14" s="162"/>
      <c r="B14" s="36"/>
      <c r="C14" s="305" t="s">
        <v>180</v>
      </c>
      <c r="D14" s="293">
        <f>IF('(別紙2)変更事業計画書'!$D$23="",'(別紙2)変更事業計画書'!$D$22,'(別紙2)変更事業計画書'!$D$23)</f>
        <v>0</v>
      </c>
      <c r="E14" s="294"/>
      <c r="F14" s="295"/>
      <c r="G14" s="296"/>
      <c r="H14" s="296"/>
      <c r="I14" s="296"/>
      <c r="J14" s="296"/>
      <c r="K14" s="296"/>
      <c r="L14" s="297"/>
      <c r="M14" s="37"/>
      <c r="N14" s="23">
        <v>3</v>
      </c>
      <c r="O14" s="23"/>
      <c r="P14" s="23"/>
      <c r="Q14" s="23"/>
      <c r="R14" s="23"/>
      <c r="S14" s="23"/>
      <c r="T14" s="23"/>
      <c r="U14" s="23"/>
    </row>
    <row r="15" spans="1:21" s="24" customFormat="1" x14ac:dyDescent="0.4">
      <c r="A15" s="162"/>
      <c r="B15" s="36"/>
      <c r="C15" s="306"/>
      <c r="D15" s="314"/>
      <c r="E15" s="315"/>
      <c r="F15" s="146"/>
      <c r="G15" s="311"/>
      <c r="H15" s="311"/>
      <c r="I15" s="311"/>
      <c r="J15" s="311"/>
      <c r="K15" s="311"/>
      <c r="L15" s="147"/>
      <c r="M15" s="37"/>
      <c r="N15" s="23"/>
      <c r="O15" s="23"/>
      <c r="P15" s="23"/>
      <c r="Q15" s="23"/>
      <c r="R15" s="23"/>
      <c r="S15" s="23"/>
      <c r="T15" s="23"/>
      <c r="U15" s="23"/>
    </row>
    <row r="16" spans="1:21" s="24" customFormat="1" x14ac:dyDescent="0.4">
      <c r="A16" s="162"/>
      <c r="B16" s="36"/>
      <c r="C16" s="141" t="s">
        <v>181</v>
      </c>
      <c r="D16" s="298">
        <f>E39</f>
        <v>0</v>
      </c>
      <c r="E16" s="298"/>
      <c r="F16" s="211"/>
      <c r="G16" s="211"/>
      <c r="H16" s="211"/>
      <c r="I16" s="211"/>
      <c r="J16" s="211"/>
      <c r="K16" s="211"/>
      <c r="L16" s="211"/>
      <c r="M16" s="37"/>
      <c r="N16" s="23">
        <v>4</v>
      </c>
      <c r="O16" s="23"/>
      <c r="P16" s="23"/>
      <c r="Q16" s="23"/>
      <c r="R16" s="23"/>
      <c r="S16" s="23"/>
      <c r="T16" s="23"/>
      <c r="U16" s="23"/>
    </row>
    <row r="17" spans="1:21" s="24" customFormat="1" x14ac:dyDescent="0.4">
      <c r="A17" s="162"/>
      <c r="B17" s="36"/>
      <c r="C17" s="141"/>
      <c r="D17" s="301" t="str">
        <f>IF($D$13="","",$E$40)</f>
        <v/>
      </c>
      <c r="E17" s="301"/>
      <c r="F17" s="211"/>
      <c r="G17" s="211"/>
      <c r="H17" s="211"/>
      <c r="I17" s="211"/>
      <c r="J17" s="211"/>
      <c r="K17" s="211"/>
      <c r="L17" s="211"/>
      <c r="M17" s="37"/>
      <c r="N17" s="23"/>
      <c r="O17" s="23"/>
      <c r="P17" s="23"/>
      <c r="Q17" s="23"/>
      <c r="R17" s="23"/>
      <c r="S17" s="23"/>
      <c r="T17" s="23"/>
      <c r="U17" s="23"/>
    </row>
    <row r="18" spans="1:21" s="24" customFormat="1" x14ac:dyDescent="0.4">
      <c r="A18" s="162"/>
      <c r="B18" s="36"/>
      <c r="C18" s="43"/>
      <c r="D18" s="22"/>
      <c r="E18" s="22"/>
      <c r="F18" s="21"/>
      <c r="G18" s="21"/>
      <c r="H18" s="21"/>
      <c r="I18" s="21"/>
      <c r="J18" s="21"/>
      <c r="K18" s="21"/>
      <c r="L18" s="21"/>
      <c r="M18" s="37"/>
      <c r="N18" s="23"/>
      <c r="O18" s="23"/>
      <c r="P18" s="23"/>
      <c r="Q18" s="23"/>
      <c r="R18" s="23"/>
      <c r="S18" s="23"/>
      <c r="T18" s="23"/>
      <c r="U18" s="23"/>
    </row>
    <row r="19" spans="1:21" s="24" customFormat="1" x14ac:dyDescent="0.4">
      <c r="A19" s="162"/>
      <c r="B19" s="36"/>
      <c r="C19" s="39" t="s">
        <v>182</v>
      </c>
      <c r="D19" s="22"/>
      <c r="E19" s="21"/>
      <c r="F19" s="21"/>
      <c r="G19" s="21"/>
      <c r="H19" s="21"/>
      <c r="I19" s="21"/>
      <c r="J19" s="21"/>
      <c r="K19" s="21"/>
      <c r="L19" s="40" t="s">
        <v>174</v>
      </c>
      <c r="M19" s="37"/>
      <c r="N19" s="23"/>
      <c r="O19" s="23"/>
      <c r="P19" s="23"/>
      <c r="Q19" s="23"/>
      <c r="R19" s="23"/>
      <c r="S19" s="23"/>
      <c r="T19" s="23"/>
      <c r="U19" s="23"/>
    </row>
    <row r="20" spans="1:21" s="24" customFormat="1" x14ac:dyDescent="0.4">
      <c r="A20" s="162"/>
      <c r="B20" s="36"/>
      <c r="C20" s="39"/>
      <c r="D20" s="22"/>
      <c r="E20" s="21"/>
      <c r="F20" s="21"/>
      <c r="G20" s="21"/>
      <c r="H20" s="21"/>
      <c r="I20" s="21"/>
      <c r="J20" s="21"/>
      <c r="K20" s="21"/>
      <c r="L20" s="40" t="s">
        <v>223</v>
      </c>
      <c r="M20" s="37"/>
      <c r="N20" s="23"/>
      <c r="O20" s="23"/>
      <c r="P20" s="23"/>
      <c r="Q20" s="23"/>
      <c r="R20" s="23"/>
      <c r="S20" s="23"/>
      <c r="T20" s="23"/>
      <c r="U20" s="23"/>
    </row>
    <row r="21" spans="1:21" s="24" customFormat="1" ht="30" customHeight="1" x14ac:dyDescent="0.4">
      <c r="A21" s="162"/>
      <c r="B21" s="36"/>
      <c r="C21" s="182" t="s">
        <v>183</v>
      </c>
      <c r="D21" s="184"/>
      <c r="E21" s="213" t="s">
        <v>184</v>
      </c>
      <c r="F21" s="214"/>
      <c r="G21" s="205" t="s">
        <v>218</v>
      </c>
      <c r="H21" s="205"/>
      <c r="I21" s="205"/>
      <c r="J21" s="205"/>
      <c r="K21" s="213" t="s">
        <v>185</v>
      </c>
      <c r="L21" s="214"/>
      <c r="M21" s="37"/>
      <c r="N21" s="23"/>
      <c r="O21" s="23"/>
      <c r="P21" s="23"/>
      <c r="Q21" s="23"/>
      <c r="R21" s="23"/>
      <c r="S21" s="23"/>
      <c r="T21" s="23"/>
      <c r="U21" s="23"/>
    </row>
    <row r="22" spans="1:21" s="24" customFormat="1" ht="30" customHeight="1" x14ac:dyDescent="0.4">
      <c r="A22" s="162"/>
      <c r="B22" s="36"/>
      <c r="C22" s="185"/>
      <c r="D22" s="187"/>
      <c r="E22" s="215"/>
      <c r="F22" s="216"/>
      <c r="G22" s="205" t="s">
        <v>219</v>
      </c>
      <c r="H22" s="205"/>
      <c r="I22" s="217" t="s">
        <v>221</v>
      </c>
      <c r="J22" s="217"/>
      <c r="K22" s="215"/>
      <c r="L22" s="216"/>
      <c r="M22" s="37"/>
      <c r="N22" s="23"/>
      <c r="O22" s="23"/>
      <c r="P22" s="23"/>
      <c r="Q22" s="23"/>
      <c r="R22" s="23"/>
      <c r="S22" s="23"/>
      <c r="T22" s="23"/>
      <c r="U22" s="23"/>
    </row>
    <row r="23" spans="1:21" s="24" customFormat="1" x14ac:dyDescent="0.4">
      <c r="A23" s="162"/>
      <c r="B23" s="36"/>
      <c r="C23" s="182" t="str">
        <f>VLOOKUP(基本情報設定シート!$C$11,'プルダウン（事業計画書）'!$D$1:$L$17,$N23+1,0)</f>
        <v>人材紹介経費</v>
      </c>
      <c r="D23" s="184"/>
      <c r="E23" s="290">
        <f>IF('(別紙2)変更事業計画書'!E32="",INDEX('(別紙2)変更事業計画書'!$E$31:$E$48,MATCH('(別紙3)事業報告書'!$N23,'(別紙2)変更事業計画書'!$N$31:$N$48,0)),INDEX('(別紙2)変更事業計画書'!$E$31:$E$48,MATCH('(別紙3)事業報告書'!$N23,'(別紙2)変更事業計画書'!$N$31:$N$48,0)+1))</f>
        <v>0</v>
      </c>
      <c r="F23" s="291"/>
      <c r="G23" s="290">
        <f>IF('(別紙2)変更事業計画書'!G32="",INDEX('(別紙2)変更事業計画書'!$G$31:$G$48,MATCH('(別紙3)事業報告書'!$N23,'(別紙2)変更事業計画書'!$N$31:$N$48,0)),INDEX('(別紙2)変更事業計画書'!$G$31:$G$48,MATCH('(別紙3)事業報告書'!$N23,'(別紙2)変更事業計画書'!$N$31:$N$48,0)+1))</f>
        <v>0</v>
      </c>
      <c r="H23" s="291"/>
      <c r="I23" s="290">
        <f>IF('(別紙2)変更事業計画書'!I32="",INDEX('(別紙2)変更事業計画書'!$I$31:$I$48,MATCH('(別紙3)事業報告書'!$N23,'(別紙2)変更事業計画書'!$N$31:$N$48,0)),INDEX('(別紙2)変更事業計画書'!$I$31:$I$48,MATCH('(別紙3)事業報告書'!$N23,'(別紙2)変更事業計画書'!$N$31:$N$48,0)+1))</f>
        <v>0</v>
      </c>
      <c r="J23" s="291"/>
      <c r="K23" s="290">
        <f>IFERROR(SUM($E23,-$G23,-$I23),"")</f>
        <v>0</v>
      </c>
      <c r="L23" s="291"/>
      <c r="M23" s="37"/>
      <c r="N23" s="23">
        <v>1</v>
      </c>
      <c r="O23" s="23"/>
      <c r="P23" s="23"/>
      <c r="Q23" s="23"/>
      <c r="R23" s="23"/>
      <c r="S23" s="23"/>
      <c r="T23" s="23"/>
      <c r="U23" s="23"/>
    </row>
    <row r="24" spans="1:21" s="24" customFormat="1" x14ac:dyDescent="0.4">
      <c r="A24" s="162"/>
      <c r="B24" s="36"/>
      <c r="C24" s="185"/>
      <c r="D24" s="187"/>
      <c r="E24" s="303"/>
      <c r="F24" s="304"/>
      <c r="G24" s="303"/>
      <c r="H24" s="304"/>
      <c r="I24" s="303"/>
      <c r="J24" s="304"/>
      <c r="K24" s="165" t="str">
        <f>IF($E24-SUM($G24,$I24)=0,"",$E24-SUM($G24,$I24))</f>
        <v/>
      </c>
      <c r="L24" s="166"/>
      <c r="M24" s="37"/>
      <c r="N24" s="23"/>
      <c r="O24" s="23"/>
      <c r="P24" s="23"/>
      <c r="Q24" s="23"/>
      <c r="R24" s="23"/>
      <c r="S24" s="23"/>
      <c r="T24" s="23"/>
      <c r="U24" s="23"/>
    </row>
    <row r="25" spans="1:21" s="24" customFormat="1" x14ac:dyDescent="0.4">
      <c r="A25" s="162"/>
      <c r="B25" s="36"/>
      <c r="C25" s="182" t="str">
        <f>VLOOKUP(基本情報設定シート!$C$11,'プルダウン（事業計画書）'!$D$1:$L$17,$N25+1,0)</f>
        <v>委託費</v>
      </c>
      <c r="D25" s="184"/>
      <c r="E25" s="290">
        <f>IF('(別紙2)変更事業計画書'!E34="",INDEX('(別紙2)変更事業計画書'!$E$31:$E$48,MATCH('(別紙3)事業報告書'!$N25,'(別紙2)変更事業計画書'!$N$31:$N$48,0)),INDEX('(別紙2)変更事業計画書'!$E$31:$E$48,MATCH('(別紙3)事業報告書'!$N25,'(別紙2)変更事業計画書'!$N$31:$N$48,0)+1))</f>
        <v>0</v>
      </c>
      <c r="F25" s="291"/>
      <c r="G25" s="290">
        <f>IF('(別紙2)変更事業計画書'!G34="",INDEX('(別紙2)変更事業計画書'!$G$31:$G$48,MATCH('(別紙3)事業報告書'!$N25,'(別紙2)変更事業計画書'!$N$31:$N$48,0)),INDEX('(別紙2)変更事業計画書'!$G$31:$G$48,MATCH('(別紙3)事業報告書'!$N25,'(別紙2)変更事業計画書'!$N$31:$N$48,0)+1))</f>
        <v>0</v>
      </c>
      <c r="H25" s="291"/>
      <c r="I25" s="290">
        <f>IF('(別紙2)変更事業計画書'!I34="",INDEX('(別紙2)変更事業計画書'!$I$31:$I$48,MATCH('(別紙3)事業報告書'!$N25,'(別紙2)変更事業計画書'!$N$31:$N$48,0)),INDEX('(別紙2)変更事業計画書'!$I$31:$I$48,MATCH('(別紙3)事業報告書'!$N25,'(別紙2)変更事業計画書'!$N$31:$N$48,0)+1))</f>
        <v>0</v>
      </c>
      <c r="J25" s="291"/>
      <c r="K25" s="290">
        <f t="shared" ref="K25:K39" si="0">IFERROR(SUM($E25,-$G25,-$I25),"")</f>
        <v>0</v>
      </c>
      <c r="L25" s="291"/>
      <c r="M25" s="37"/>
      <c r="N25" s="23">
        <v>2</v>
      </c>
      <c r="O25" s="23"/>
      <c r="P25" s="23"/>
      <c r="Q25" s="23"/>
      <c r="R25" s="23"/>
      <c r="S25" s="23"/>
      <c r="T25" s="23"/>
      <c r="U25" s="23"/>
    </row>
    <row r="26" spans="1:21" s="24" customFormat="1" x14ac:dyDescent="0.4">
      <c r="A26" s="162"/>
      <c r="B26" s="36"/>
      <c r="C26" s="185"/>
      <c r="D26" s="187"/>
      <c r="E26" s="303"/>
      <c r="F26" s="304"/>
      <c r="G26" s="303"/>
      <c r="H26" s="304"/>
      <c r="I26" s="303"/>
      <c r="J26" s="304"/>
      <c r="K26" s="165" t="str">
        <f>IF($E26-SUM($G26,$I26)=0,"",$E26-SUM($G26,$I26))</f>
        <v/>
      </c>
      <c r="L26" s="166"/>
      <c r="M26" s="37"/>
      <c r="N26" s="23"/>
      <c r="O26" s="23"/>
      <c r="P26" s="23"/>
      <c r="Q26" s="23"/>
      <c r="R26" s="23"/>
      <c r="S26" s="23"/>
      <c r="T26" s="23"/>
      <c r="U26" s="23"/>
    </row>
    <row r="27" spans="1:21" s="24" customFormat="1" x14ac:dyDescent="0.4">
      <c r="A27" s="162"/>
      <c r="B27" s="36"/>
      <c r="C27" s="182" t="str">
        <f>VLOOKUP(基本情報設定シート!$C$11,'プルダウン（事業計画書）'!$D$1:$L$17,$N27+1,0)</f>
        <v>広報費</v>
      </c>
      <c r="D27" s="184"/>
      <c r="E27" s="290">
        <f>IF('(別紙2)変更事業計画書'!E36="",INDEX('(別紙2)変更事業計画書'!$E$31:$E$48,MATCH('(別紙3)事業報告書'!$N27,'(別紙2)変更事業計画書'!$N$31:$N$48,0)),INDEX('(別紙2)変更事業計画書'!$E$31:$E$48,MATCH('(別紙3)事業報告書'!$N27,'(別紙2)変更事業計画書'!$N$31:$N$48,0)+1))</f>
        <v>0</v>
      </c>
      <c r="F27" s="291"/>
      <c r="G27" s="290">
        <f>IF('(別紙2)変更事業計画書'!G36="",INDEX('(別紙2)変更事業計画書'!$G$31:$G$48,MATCH('(別紙3)事業報告書'!$N27,'(別紙2)変更事業計画書'!$N$31:$N$48,0)),INDEX('(別紙2)変更事業計画書'!$G$31:$G$48,MATCH('(別紙3)事業報告書'!$N27,'(別紙2)変更事業計画書'!$N$31:$N$48,0)+1))</f>
        <v>0</v>
      </c>
      <c r="H27" s="291"/>
      <c r="I27" s="290">
        <f>IF('(別紙2)変更事業計画書'!I36="",INDEX('(別紙2)変更事業計画書'!$I$31:$I$48,MATCH('(別紙3)事業報告書'!$N27,'(別紙2)変更事業計画書'!$N$31:$N$48,0)),INDEX('(別紙2)変更事業計画書'!$I$31:$I$48,MATCH('(別紙3)事業報告書'!$N27,'(別紙2)変更事業計画書'!$N$31:$N$48,0)+1))</f>
        <v>0</v>
      </c>
      <c r="J27" s="291"/>
      <c r="K27" s="290">
        <f t="shared" si="0"/>
        <v>0</v>
      </c>
      <c r="L27" s="291"/>
      <c r="M27" s="37"/>
      <c r="N27" s="23">
        <v>3</v>
      </c>
      <c r="O27" s="23"/>
      <c r="P27" s="23"/>
      <c r="Q27" s="23"/>
      <c r="R27" s="23"/>
      <c r="S27" s="23"/>
      <c r="T27" s="23"/>
      <c r="U27" s="23"/>
    </row>
    <row r="28" spans="1:21" s="24" customFormat="1" x14ac:dyDescent="0.4">
      <c r="A28" s="162"/>
      <c r="B28" s="36"/>
      <c r="C28" s="185"/>
      <c r="D28" s="187"/>
      <c r="E28" s="303"/>
      <c r="F28" s="304"/>
      <c r="G28" s="303"/>
      <c r="H28" s="304"/>
      <c r="I28" s="303"/>
      <c r="J28" s="304"/>
      <c r="K28" s="165" t="str">
        <f>IF($E28-SUM($G28,$I28)=0,"",$E28-SUM($G28,$I28))</f>
        <v/>
      </c>
      <c r="L28" s="166"/>
      <c r="M28" s="37"/>
      <c r="N28" s="23"/>
      <c r="O28" s="23"/>
      <c r="P28" s="23"/>
      <c r="Q28" s="23"/>
      <c r="R28" s="23"/>
      <c r="S28" s="23"/>
      <c r="T28" s="23"/>
      <c r="U28" s="23"/>
    </row>
    <row r="29" spans="1:21" s="24" customFormat="1" x14ac:dyDescent="0.4">
      <c r="A29" s="162"/>
      <c r="B29" s="36"/>
      <c r="C29" s="182" t="str">
        <f>VLOOKUP(基本情報設定シート!$C$11,'プルダウン（事業計画書）'!$D$1:$L$17,$N29+1,0)</f>
        <v>労務環境整備費</v>
      </c>
      <c r="D29" s="184"/>
      <c r="E29" s="290">
        <f>IF('(別紙2)変更事業計画書'!E38="",INDEX('(別紙2)変更事業計画書'!$E$31:$E$48,MATCH('(別紙3)事業報告書'!$N29,'(別紙2)変更事業計画書'!$N$31:$N$48,0)),INDEX('(別紙2)変更事業計画書'!$E$31:$E$48,MATCH('(別紙3)事業報告書'!$N29,'(別紙2)変更事業計画書'!$N$31:$N$48,0)+1))</f>
        <v>0</v>
      </c>
      <c r="F29" s="291"/>
      <c r="G29" s="290">
        <f>IF('(別紙2)変更事業計画書'!G38="",INDEX('(別紙2)変更事業計画書'!$G$31:$G$48,MATCH('(別紙3)事業報告書'!$N29,'(別紙2)変更事業計画書'!$N$31:$N$48,0)),INDEX('(別紙2)変更事業計画書'!$G$31:$G$48,MATCH('(別紙3)事業報告書'!$N29,'(別紙2)変更事業計画書'!$N$31:$N$48,0)+1))</f>
        <v>0</v>
      </c>
      <c r="H29" s="291"/>
      <c r="I29" s="290">
        <f>IF('(別紙2)変更事業計画書'!I38="",INDEX('(別紙2)変更事業計画書'!$I$31:$I$48,MATCH('(別紙3)事業報告書'!$N29,'(別紙2)変更事業計画書'!$N$31:$N$48,0)),INDEX('(別紙2)変更事業計画書'!$I$31:$I$48,MATCH('(別紙3)事業報告書'!$N29,'(別紙2)変更事業計画書'!$N$31:$N$48,0)+1))</f>
        <v>0</v>
      </c>
      <c r="J29" s="291"/>
      <c r="K29" s="290">
        <f t="shared" si="0"/>
        <v>0</v>
      </c>
      <c r="L29" s="291"/>
      <c r="M29" s="37"/>
      <c r="N29" s="23">
        <v>4</v>
      </c>
      <c r="O29" s="23"/>
      <c r="P29" s="23"/>
      <c r="Q29" s="23"/>
      <c r="R29" s="23"/>
      <c r="S29" s="23"/>
      <c r="T29" s="23"/>
      <c r="U29" s="23"/>
    </row>
    <row r="30" spans="1:21" s="24" customFormat="1" x14ac:dyDescent="0.4">
      <c r="A30" s="162"/>
      <c r="B30" s="36"/>
      <c r="C30" s="185"/>
      <c r="D30" s="187"/>
      <c r="E30" s="303"/>
      <c r="F30" s="304"/>
      <c r="G30" s="303"/>
      <c r="H30" s="304"/>
      <c r="I30" s="303"/>
      <c r="J30" s="304"/>
      <c r="K30" s="165" t="str">
        <f>IF($E30-SUM($G30,$I30)=0,"",$E30-SUM($G30,$I30))</f>
        <v/>
      </c>
      <c r="L30" s="166"/>
      <c r="M30" s="37"/>
      <c r="N30" s="23"/>
      <c r="O30" s="23"/>
      <c r="P30" s="23"/>
      <c r="Q30" s="23"/>
      <c r="R30" s="23"/>
      <c r="S30" s="23"/>
      <c r="T30" s="23"/>
      <c r="U30" s="23"/>
    </row>
    <row r="31" spans="1:21" s="24" customFormat="1" x14ac:dyDescent="0.4">
      <c r="A31" s="162"/>
      <c r="B31" s="36"/>
      <c r="C31" s="182" t="str">
        <f>VLOOKUP(基本情報設定シート!$C$11,'プルダウン（事業計画書）'!$D$1:$L$17,$N31+1,0)</f>
        <v>負担金</v>
      </c>
      <c r="D31" s="184"/>
      <c r="E31" s="290">
        <f>IF('(別紙2)変更事業計画書'!E40="",INDEX('(別紙2)変更事業計画書'!$E$31:$E$48,MATCH('(別紙3)事業報告書'!$N31,'(別紙2)変更事業計画書'!$N$31:$N$48,0)),INDEX('(別紙2)変更事業計画書'!$E$31:$E$48,MATCH('(別紙3)事業報告書'!$N31,'(別紙2)変更事業計画書'!$N$31:$N$48,0)+1))</f>
        <v>0</v>
      </c>
      <c r="F31" s="291"/>
      <c r="G31" s="290">
        <f>IF('(別紙2)変更事業計画書'!G40="",INDEX('(別紙2)変更事業計画書'!$G$31:$G$48,MATCH('(別紙3)事業報告書'!$N31,'(別紙2)変更事業計画書'!$N$31:$N$48,0)),INDEX('(別紙2)変更事業計画書'!$G$31:$G$48,MATCH('(別紙3)事業報告書'!$N31,'(別紙2)変更事業計画書'!$N$31:$N$48,0)+1))</f>
        <v>0</v>
      </c>
      <c r="H31" s="291"/>
      <c r="I31" s="290">
        <f>IF('(別紙2)変更事業計画書'!I40="",INDEX('(別紙2)変更事業計画書'!$I$31:$I$48,MATCH('(別紙3)事業報告書'!$N31,'(別紙2)変更事業計画書'!$N$31:$N$48,0)),INDEX('(別紙2)変更事業計画書'!$I$31:$I$48,MATCH('(別紙3)事業報告書'!$N31,'(別紙2)変更事業計画書'!$N$31:$N$48,0)+1))</f>
        <v>0</v>
      </c>
      <c r="J31" s="291"/>
      <c r="K31" s="290">
        <f t="shared" si="0"/>
        <v>0</v>
      </c>
      <c r="L31" s="291"/>
      <c r="M31" s="37"/>
      <c r="N31" s="23">
        <v>5</v>
      </c>
      <c r="O31" s="23"/>
      <c r="P31" s="23"/>
      <c r="Q31" s="23"/>
      <c r="R31" s="23"/>
      <c r="S31" s="23"/>
      <c r="T31" s="23"/>
      <c r="U31" s="23"/>
    </row>
    <row r="32" spans="1:21" s="24" customFormat="1" x14ac:dyDescent="0.4">
      <c r="A32" s="162"/>
      <c r="B32" s="36"/>
      <c r="C32" s="185"/>
      <c r="D32" s="187"/>
      <c r="E32" s="167"/>
      <c r="F32" s="168"/>
      <c r="G32" s="303"/>
      <c r="H32" s="304"/>
      <c r="I32" s="303"/>
      <c r="J32" s="304"/>
      <c r="K32" s="165" t="str">
        <f>IF($E32-SUM($G32,$I32)=0,"",$E32-SUM($G32,$I32))</f>
        <v/>
      </c>
      <c r="L32" s="166"/>
      <c r="M32" s="37"/>
      <c r="N32" s="23"/>
      <c r="O32" s="23"/>
      <c r="P32" s="23"/>
      <c r="Q32" s="23"/>
      <c r="R32" s="23"/>
      <c r="S32" s="23"/>
      <c r="T32" s="23"/>
      <c r="U32" s="23"/>
    </row>
    <row r="33" spans="1:21" s="24" customFormat="1" x14ac:dyDescent="0.4">
      <c r="A33" s="162"/>
      <c r="B33" s="36"/>
      <c r="C33" s="182" t="str">
        <f>VLOOKUP(基本情報設定シート!$C$11,'プルダウン（事業計画書）'!$D$1:$L$17,$N33+1,0)</f>
        <v>その他経費</v>
      </c>
      <c r="D33" s="184"/>
      <c r="E33" s="290">
        <f>IF('(別紙2)変更事業計画書'!E42="",INDEX('(別紙2)変更事業計画書'!$E$31:$E$48,MATCH('(別紙3)事業報告書'!$N33,'(別紙2)変更事業計画書'!$N$31:$N$48,0)),INDEX('(別紙2)変更事業計画書'!$E$31:$E$48,MATCH('(別紙3)事業報告書'!$N33,'(別紙2)変更事業計画書'!$N$31:$N$48,0)+1))</f>
        <v>0</v>
      </c>
      <c r="F33" s="291"/>
      <c r="G33" s="290">
        <f>IF('(別紙2)変更事業計画書'!G42="",INDEX('(別紙2)変更事業計画書'!$G$31:$G$48,MATCH('(別紙3)事業報告書'!$N33,'(別紙2)変更事業計画書'!$N$31:$N$48,0)),INDEX('(別紙2)変更事業計画書'!$G$31:$G$48,MATCH('(別紙3)事業報告書'!$N33,'(別紙2)変更事業計画書'!$N$31:$N$48,0)+1))</f>
        <v>0</v>
      </c>
      <c r="H33" s="291"/>
      <c r="I33" s="290">
        <f>IF('(別紙2)変更事業計画書'!I42="",INDEX('(別紙2)変更事業計画書'!$I$31:$I$48,MATCH('(別紙3)事業報告書'!$N33,'(別紙2)変更事業計画書'!$N$31:$N$48,0)),INDEX('(別紙2)変更事業計画書'!$I$31:$I$48,MATCH('(別紙3)事業報告書'!$N33,'(別紙2)変更事業計画書'!$N$31:$N$48,0)+1))</f>
        <v>0</v>
      </c>
      <c r="J33" s="291"/>
      <c r="K33" s="290">
        <f t="shared" si="0"/>
        <v>0</v>
      </c>
      <c r="L33" s="291"/>
      <c r="M33" s="37"/>
      <c r="N33" s="23">
        <v>6</v>
      </c>
      <c r="O33" s="23"/>
      <c r="P33" s="23"/>
      <c r="Q33" s="23"/>
      <c r="R33" s="23"/>
      <c r="S33" s="23"/>
      <c r="T33" s="23"/>
      <c r="U33" s="23"/>
    </row>
    <row r="34" spans="1:21" s="24" customFormat="1" x14ac:dyDescent="0.4">
      <c r="A34" s="162"/>
      <c r="B34" s="36"/>
      <c r="C34" s="185"/>
      <c r="D34" s="187"/>
      <c r="E34" s="167"/>
      <c r="F34" s="168"/>
      <c r="G34" s="167"/>
      <c r="H34" s="168"/>
      <c r="I34" s="167"/>
      <c r="J34" s="168"/>
      <c r="K34" s="165" t="str">
        <f>IF($E34-SUM($G34,$I34)=0,"",$E34-SUM($G34,$I34))</f>
        <v/>
      </c>
      <c r="L34" s="166"/>
      <c r="M34" s="37"/>
      <c r="N34" s="23"/>
      <c r="O34" s="23"/>
      <c r="P34" s="23"/>
      <c r="Q34" s="23"/>
      <c r="R34" s="23"/>
      <c r="S34" s="23"/>
      <c r="T34" s="23"/>
      <c r="U34" s="23"/>
    </row>
    <row r="35" spans="1:21" s="24" customFormat="1" hidden="1" x14ac:dyDescent="0.4">
      <c r="A35" s="162"/>
      <c r="B35" s="36"/>
      <c r="C35" s="182">
        <f>VLOOKUP(基本情報設定シート!$C$11,'プルダウン（事業計画書）'!$D$1:$L$17,$N35+1,0)</f>
        <v>0</v>
      </c>
      <c r="D35" s="184"/>
      <c r="E35" s="290">
        <f>IF('(別紙2)変更事業計画書'!E44="",INDEX('(別紙2)変更事業計画書'!$E$31:$E$48,MATCH('(別紙3)事業報告書'!$N35,'(別紙2)変更事業計画書'!$N$31:$N$48,0)),INDEX('(別紙2)変更事業計画書'!$E$31:$E$48,MATCH('(別紙3)事業報告書'!$N35,'(別紙2)変更事業計画書'!$N$31:$N$48,0)+1))</f>
        <v>0</v>
      </c>
      <c r="F35" s="291"/>
      <c r="G35" s="290">
        <f>IF('(別紙2)変更事業計画書'!G44="",INDEX('(別紙2)変更事業計画書'!$G$31:$G$48,MATCH('(別紙3)事業報告書'!$N35,'(別紙2)変更事業計画書'!$N$31:$N$48,0)),INDEX('(別紙2)変更事業計画書'!$G$31:$G$48,MATCH('(別紙3)事業報告書'!$N35,'(別紙2)変更事業計画書'!$N$31:$N$48,0)+1))</f>
        <v>0</v>
      </c>
      <c r="H35" s="291"/>
      <c r="I35" s="290">
        <f>IF('(別紙2)変更事業計画書'!I44="",INDEX('(別紙2)変更事業計画書'!$I$31:$I$48,MATCH('(別紙3)事業報告書'!$N35,'(別紙2)変更事業計画書'!$N$31:$N$48,0)),INDEX('(別紙2)変更事業計画書'!$I$31:$I$48,MATCH('(別紙3)事業報告書'!$N35,'(別紙2)変更事業計画書'!$N$31:$N$48,0)+1))</f>
        <v>0</v>
      </c>
      <c r="J35" s="291"/>
      <c r="K35" s="290">
        <f t="shared" si="0"/>
        <v>0</v>
      </c>
      <c r="L35" s="291"/>
      <c r="M35" s="37"/>
      <c r="N35" s="23">
        <v>7</v>
      </c>
      <c r="O35" s="23"/>
      <c r="P35" s="23"/>
      <c r="Q35" s="23"/>
      <c r="R35" s="23"/>
      <c r="S35" s="23"/>
      <c r="T35" s="23"/>
      <c r="U35" s="23"/>
    </row>
    <row r="36" spans="1:21" s="24" customFormat="1" hidden="1" x14ac:dyDescent="0.4">
      <c r="A36" s="162"/>
      <c r="B36" s="36"/>
      <c r="C36" s="185"/>
      <c r="D36" s="187"/>
      <c r="E36" s="167"/>
      <c r="F36" s="168"/>
      <c r="G36" s="167"/>
      <c r="H36" s="168"/>
      <c r="I36" s="167"/>
      <c r="J36" s="168"/>
      <c r="K36" s="165" t="str">
        <f>IF($E36-SUM($G36,$I36)=0,"",$E36-SUM($G36,$I36))</f>
        <v/>
      </c>
      <c r="L36" s="166"/>
      <c r="M36" s="37"/>
      <c r="N36" s="23"/>
      <c r="O36" s="23"/>
      <c r="P36" s="23"/>
      <c r="Q36" s="23"/>
      <c r="R36" s="23"/>
      <c r="S36" s="23"/>
      <c r="T36" s="23"/>
      <c r="U36" s="23"/>
    </row>
    <row r="37" spans="1:21" s="24" customFormat="1" hidden="1" x14ac:dyDescent="0.4">
      <c r="A37" s="162"/>
      <c r="B37" s="36"/>
      <c r="C37" s="182">
        <f>VLOOKUP(基本情報設定シート!$C$11,'プルダウン（事業計画書）'!$D$1:$L$17,$N37+1,0)</f>
        <v>0</v>
      </c>
      <c r="D37" s="184"/>
      <c r="E37" s="290">
        <f>IF('(別紙2)変更事業計画書'!E46="",INDEX('(別紙2)変更事業計画書'!$E$31:$E$48,MATCH('(別紙3)事業報告書'!$N37,'(別紙2)変更事業計画書'!$N$31:$N$48,0)),INDEX('(別紙2)変更事業計画書'!$E$31:$E$48,MATCH('(別紙3)事業報告書'!$N37,'(別紙2)変更事業計画書'!$N$31:$N$48,0)+1))</f>
        <v>0</v>
      </c>
      <c r="F37" s="291"/>
      <c r="G37" s="290">
        <f>IF('(別紙2)変更事業計画書'!G46="",INDEX('(別紙2)変更事業計画書'!$G$31:$G$48,MATCH('(別紙3)事業報告書'!$N37,'(別紙2)変更事業計画書'!$N$31:$N$48,0)),INDEX('(別紙2)変更事業計画書'!$G$31:$G$48,MATCH('(別紙3)事業報告書'!$N37,'(別紙2)変更事業計画書'!$N$31:$N$48,0)+1))</f>
        <v>0</v>
      </c>
      <c r="H37" s="291"/>
      <c r="I37" s="290">
        <f>IF('(別紙2)変更事業計画書'!I46="",INDEX('(別紙2)変更事業計画書'!$I$31:$I$48,MATCH('(別紙3)事業報告書'!$N37,'(別紙2)変更事業計画書'!$N$31:$N$48,0)),INDEX('(別紙2)変更事業計画書'!$I$31:$I$48,MATCH('(別紙3)事業報告書'!$N37,'(別紙2)変更事業計画書'!$N$31:$N$48,0)+1))</f>
        <v>0</v>
      </c>
      <c r="J37" s="291"/>
      <c r="K37" s="290">
        <f t="shared" si="0"/>
        <v>0</v>
      </c>
      <c r="L37" s="291"/>
      <c r="M37" s="37"/>
      <c r="N37" s="23">
        <v>8</v>
      </c>
      <c r="O37" s="23"/>
      <c r="P37" s="23"/>
      <c r="Q37" s="23"/>
      <c r="R37" s="23"/>
      <c r="S37" s="23"/>
      <c r="T37" s="23"/>
      <c r="U37" s="23"/>
    </row>
    <row r="38" spans="1:21" s="24" customFormat="1" hidden="1" x14ac:dyDescent="0.4">
      <c r="A38" s="162"/>
      <c r="B38" s="36"/>
      <c r="C38" s="185"/>
      <c r="D38" s="187"/>
      <c r="E38" s="167"/>
      <c r="F38" s="168"/>
      <c r="G38" s="167"/>
      <c r="H38" s="168"/>
      <c r="I38" s="167"/>
      <c r="J38" s="168"/>
      <c r="K38" s="165" t="str">
        <f>IF($E38-SUM($G38,$I38)=0,"",$E38-SUM($G38,$I38))</f>
        <v/>
      </c>
      <c r="L38" s="166"/>
      <c r="M38" s="37"/>
      <c r="N38" s="23"/>
      <c r="O38" s="23"/>
      <c r="P38" s="23"/>
      <c r="Q38" s="23"/>
      <c r="R38" s="23"/>
      <c r="S38" s="23"/>
      <c r="T38" s="23"/>
      <c r="U38" s="23"/>
    </row>
    <row r="39" spans="1:21" s="24" customFormat="1" x14ac:dyDescent="0.4">
      <c r="A39" s="162"/>
      <c r="B39" s="36"/>
      <c r="C39" s="182" t="s">
        <v>181</v>
      </c>
      <c r="D39" s="184"/>
      <c r="E39" s="290">
        <f>SUM(E23,E25,E27,E29,E31,E33,E35,E37)</f>
        <v>0</v>
      </c>
      <c r="F39" s="291"/>
      <c r="G39" s="290">
        <f t="shared" ref="G39:L39" si="1">SUM(G23,G25,G27,G29,G31,G33,G35,G37)</f>
        <v>0</v>
      </c>
      <c r="H39" s="291"/>
      <c r="I39" s="290">
        <f t="shared" ref="I39:L39" si="2">SUM(I23,I25,I27,I29,I31,I33,I35,I37)</f>
        <v>0</v>
      </c>
      <c r="J39" s="291"/>
      <c r="K39" s="290">
        <f t="shared" ref="K39:L39" si="3">SUM(K23,K25,K27,K29,K31,K33,K35,K37)</f>
        <v>0</v>
      </c>
      <c r="L39" s="291"/>
      <c r="M39" s="37"/>
      <c r="N39" s="23">
        <v>9</v>
      </c>
      <c r="O39" s="23"/>
      <c r="P39" s="23"/>
      <c r="Q39" s="23"/>
      <c r="R39" s="23"/>
      <c r="S39" s="23"/>
      <c r="T39" s="23"/>
      <c r="U39" s="23"/>
    </row>
    <row r="40" spans="1:21" s="24" customFormat="1" ht="19.5" thickBot="1" x14ac:dyDescent="0.45">
      <c r="A40" s="163"/>
      <c r="B40" s="36"/>
      <c r="C40" s="185"/>
      <c r="D40" s="187"/>
      <c r="E40" s="148" t="str">
        <f>IF(SUM(E$24,E$26,E$28,E$30,E$32,E$34,E$36,E$38)=0,"",SUM(E$24,E$26,E$28,E$30,E$32,E$34,E$36,E$38))</f>
        <v/>
      </c>
      <c r="F40" s="148"/>
      <c r="G40" s="148" t="str">
        <f t="shared" ref="G40" si="4">IF(SUM(G$24,G$26,G$28,G$30,G$32,G$34,G$36,G$38)=0,"",SUM(G$24,G$26,G$28,G$30,G$32,G$34,G$36,G$38))</f>
        <v/>
      </c>
      <c r="H40" s="148"/>
      <c r="I40" s="148" t="str">
        <f t="shared" ref="I40:K40" si="5">IF(SUM(I$24,I$26,I$28,I$30,I$32,I$34,I$36,I$38)=0,"",SUM(I$24,I$26,I$28,I$30,I$32,I$34,I$36,I$38))</f>
        <v/>
      </c>
      <c r="J40" s="148"/>
      <c r="K40" s="148" t="str">
        <f t="shared" si="5"/>
        <v/>
      </c>
      <c r="L40" s="148"/>
      <c r="M40" s="37"/>
      <c r="N40" s="23"/>
      <c r="O40" s="23"/>
      <c r="P40" s="23"/>
      <c r="Q40" s="23"/>
      <c r="R40" s="23"/>
      <c r="S40" s="23"/>
      <c r="T40" s="23"/>
      <c r="U40" s="23"/>
    </row>
    <row r="41" spans="1:21" s="24" customFormat="1" ht="19.5" thickTop="1" x14ac:dyDescent="0.4">
      <c r="A41" s="163"/>
      <c r="B41" s="36"/>
      <c r="C41" s="316" t="s">
        <v>222</v>
      </c>
      <c r="D41" s="316"/>
      <c r="E41" s="316"/>
      <c r="F41" s="316"/>
      <c r="G41" s="316"/>
      <c r="H41" s="316"/>
      <c r="I41" s="316"/>
      <c r="J41" s="317"/>
      <c r="K41" s="299">
        <f>IFERROR(IF(ROUNDDOWN($K$39/2,-3)&gt;=500000-$J$44,500000-$J$44,ROUNDDOWN($K$39/2,-3)),"")</f>
        <v>0</v>
      </c>
      <c r="L41" s="300"/>
      <c r="M41" s="37"/>
      <c r="N41" s="23"/>
      <c r="O41" s="23"/>
      <c r="P41" s="23"/>
      <c r="Q41" s="23"/>
      <c r="R41" s="23"/>
      <c r="S41" s="23"/>
      <c r="T41" s="23"/>
      <c r="U41" s="23"/>
    </row>
    <row r="42" spans="1:21" s="24" customFormat="1" ht="19.5" thickBot="1" x14ac:dyDescent="0.45">
      <c r="A42" s="163"/>
      <c r="B42" s="36"/>
      <c r="C42" s="316"/>
      <c r="D42" s="316"/>
      <c r="E42" s="316"/>
      <c r="F42" s="316"/>
      <c r="G42" s="316"/>
      <c r="H42" s="316"/>
      <c r="I42" s="316"/>
      <c r="J42" s="317"/>
      <c r="K42" s="318" t="str">
        <f>IFERROR(IF(ROUNDDOWN($K$40/2,-3)&gt;=500000-$J$44,500000-$J$44,ROUNDDOWN($K$40/2,-3)),"")</f>
        <v/>
      </c>
      <c r="L42" s="319"/>
      <c r="M42" s="37"/>
      <c r="N42" s="23"/>
      <c r="O42" s="23"/>
      <c r="P42" s="23"/>
      <c r="Q42" s="23"/>
      <c r="R42" s="23"/>
      <c r="S42" s="23"/>
      <c r="T42" s="23"/>
      <c r="U42" s="23"/>
    </row>
    <row r="43" spans="1:21" s="24" customFormat="1" ht="60" customHeight="1" thickTop="1" thickBot="1" x14ac:dyDescent="0.45">
      <c r="A43" s="164"/>
      <c r="B43" s="171" t="s">
        <v>295</v>
      </c>
      <c r="C43" s="172"/>
      <c r="D43" s="172"/>
      <c r="E43" s="172"/>
      <c r="F43" s="172"/>
      <c r="G43" s="172"/>
      <c r="H43" s="172"/>
      <c r="I43" s="172"/>
      <c r="J43" s="172"/>
      <c r="K43" s="172"/>
      <c r="L43" s="172"/>
      <c r="M43" s="30"/>
      <c r="N43" s="23"/>
      <c r="O43" s="23"/>
      <c r="P43" s="23"/>
      <c r="Q43" s="23"/>
      <c r="R43" s="23"/>
      <c r="S43" s="23"/>
      <c r="T43" s="23"/>
      <c r="U43" s="23"/>
    </row>
    <row r="44" spans="1:21" s="24" customFormat="1" x14ac:dyDescent="0.4">
      <c r="A44" s="221" t="s">
        <v>253</v>
      </c>
      <c r="B44" s="223" t="s">
        <v>254</v>
      </c>
      <c r="C44" s="224"/>
      <c r="D44" s="227" t="s">
        <v>255</v>
      </c>
      <c r="E44" s="228"/>
      <c r="F44" s="228"/>
      <c r="G44" s="228"/>
      <c r="H44" s="228"/>
      <c r="I44" s="228"/>
      <c r="J44" s="229">
        <f>'(別紙2)変更事業計画書'!J52</f>
        <v>0</v>
      </c>
      <c r="K44" s="230"/>
      <c r="L44" s="228" t="s">
        <v>4</v>
      </c>
      <c r="M44" s="231"/>
      <c r="N44" s="23"/>
      <c r="O44" s="23"/>
      <c r="P44" s="23"/>
      <c r="Q44" s="23"/>
      <c r="R44" s="23"/>
      <c r="S44" s="23"/>
      <c r="T44" s="23"/>
      <c r="U44" s="23"/>
    </row>
    <row r="45" spans="1:21" s="24" customFormat="1" ht="40.5" customHeight="1" thickBot="1" x14ac:dyDescent="0.45">
      <c r="A45" s="222"/>
      <c r="B45" s="225"/>
      <c r="C45" s="226"/>
      <c r="D45" s="232"/>
      <c r="E45" s="232"/>
      <c r="F45" s="232"/>
      <c r="G45" s="232"/>
      <c r="H45" s="232"/>
      <c r="I45" s="232"/>
      <c r="J45" s="232"/>
      <c r="K45" s="232"/>
      <c r="L45" s="232"/>
      <c r="M45" s="233"/>
      <c r="N45" s="23"/>
      <c r="O45" s="23"/>
      <c r="P45" s="23"/>
      <c r="Q45" s="23"/>
      <c r="R45" s="23"/>
      <c r="S45" s="23"/>
      <c r="T45" s="23"/>
      <c r="U45" s="23"/>
    </row>
    <row r="46" spans="1:21" s="24" customFormat="1" x14ac:dyDescent="0.4">
      <c r="A46" s="21"/>
      <c r="B46" s="21"/>
      <c r="C46" s="22"/>
      <c r="D46" s="22"/>
      <c r="E46" s="21"/>
      <c r="F46" s="21"/>
      <c r="G46" s="21"/>
      <c r="H46" s="21"/>
      <c r="I46" s="21"/>
      <c r="J46" s="21"/>
      <c r="K46" s="21"/>
      <c r="L46" s="21"/>
      <c r="M46" s="21"/>
      <c r="N46" s="23"/>
      <c r="O46" s="23"/>
      <c r="P46" s="23"/>
      <c r="Q46" s="23"/>
      <c r="R46" s="23"/>
      <c r="S46" s="23"/>
      <c r="T46" s="23"/>
      <c r="U46" s="23"/>
    </row>
    <row r="47" spans="1:21" s="24" customFormat="1" x14ac:dyDescent="0.4">
      <c r="A47" s="21"/>
      <c r="B47" s="21"/>
      <c r="C47" s="22"/>
      <c r="D47" s="22"/>
      <c r="E47" s="21"/>
      <c r="F47" s="21"/>
      <c r="G47" s="21"/>
      <c r="H47" s="21"/>
      <c r="I47" s="21"/>
      <c r="J47" s="21"/>
      <c r="K47" s="21"/>
      <c r="L47" s="21"/>
      <c r="M47" s="21"/>
      <c r="N47" s="23"/>
      <c r="O47" s="23"/>
      <c r="P47" s="23"/>
      <c r="Q47" s="23"/>
      <c r="R47" s="23"/>
      <c r="S47" s="23"/>
      <c r="T47" s="23"/>
      <c r="U47" s="23"/>
    </row>
    <row r="48" spans="1:21" s="24" customFormat="1" x14ac:dyDescent="0.4">
      <c r="A48" s="21"/>
      <c r="B48" s="21"/>
      <c r="C48" s="22"/>
      <c r="D48" s="22"/>
      <c r="E48" s="21"/>
      <c r="F48" s="21"/>
      <c r="G48" s="21"/>
      <c r="H48" s="21"/>
      <c r="I48" s="21"/>
      <c r="J48" s="21"/>
      <c r="K48" s="21"/>
      <c r="L48" s="21"/>
      <c r="M48" s="21"/>
      <c r="N48" s="23"/>
      <c r="O48" s="23"/>
      <c r="P48" s="23"/>
      <c r="Q48" s="23"/>
      <c r="R48" s="23"/>
      <c r="S48" s="23"/>
      <c r="T48" s="23"/>
      <c r="U48" s="23"/>
    </row>
  </sheetData>
  <sheetProtection formatColumns="0" formatRows="0"/>
  <mergeCells count="130">
    <mergeCell ref="C37:D38"/>
    <mergeCell ref="A44:A45"/>
    <mergeCell ref="B44:C45"/>
    <mergeCell ref="D44:I44"/>
    <mergeCell ref="J44:K44"/>
    <mergeCell ref="L44:M44"/>
    <mergeCell ref="D45:M45"/>
    <mergeCell ref="B43:L43"/>
    <mergeCell ref="C39:D40"/>
    <mergeCell ref="E39:F39"/>
    <mergeCell ref="G39:H39"/>
    <mergeCell ref="I39:J39"/>
    <mergeCell ref="K39:L39"/>
    <mergeCell ref="E40:F40"/>
    <mergeCell ref="G40:H40"/>
    <mergeCell ref="I40:J40"/>
    <mergeCell ref="K40:L40"/>
    <mergeCell ref="C41:J42"/>
    <mergeCell ref="K41:L41"/>
    <mergeCell ref="K42:L42"/>
    <mergeCell ref="A7:A43"/>
    <mergeCell ref="D9:E9"/>
    <mergeCell ref="F9:L9"/>
    <mergeCell ref="C10:C11"/>
    <mergeCell ref="E34:F34"/>
    <mergeCell ref="G34:H34"/>
    <mergeCell ref="I34:J34"/>
    <mergeCell ref="G37:H37"/>
    <mergeCell ref="I37:J37"/>
    <mergeCell ref="K37:L37"/>
    <mergeCell ref="E37:F37"/>
    <mergeCell ref="E38:F38"/>
    <mergeCell ref="G38:H38"/>
    <mergeCell ref="I38:J38"/>
    <mergeCell ref="K38:L38"/>
    <mergeCell ref="C35:D36"/>
    <mergeCell ref="E35:F35"/>
    <mergeCell ref="G35:H35"/>
    <mergeCell ref="I35:J35"/>
    <mergeCell ref="K35:L35"/>
    <mergeCell ref="E36:F36"/>
    <mergeCell ref="G36:H36"/>
    <mergeCell ref="I36:J36"/>
    <mergeCell ref="K36:L36"/>
    <mergeCell ref="C33:D34"/>
    <mergeCell ref="E33:F33"/>
    <mergeCell ref="C29:D30"/>
    <mergeCell ref="E29:F29"/>
    <mergeCell ref="G29:H29"/>
    <mergeCell ref="I29:J29"/>
    <mergeCell ref="K29:L29"/>
    <mergeCell ref="E30:F30"/>
    <mergeCell ref="G30:H30"/>
    <mergeCell ref="I30:J30"/>
    <mergeCell ref="K30:L30"/>
    <mergeCell ref="C31:D32"/>
    <mergeCell ref="E31:F31"/>
    <mergeCell ref="G31:H31"/>
    <mergeCell ref="I31:J31"/>
    <mergeCell ref="K31:L31"/>
    <mergeCell ref="E32:F32"/>
    <mergeCell ref="G32:H32"/>
    <mergeCell ref="I32:J32"/>
    <mergeCell ref="K32:L32"/>
    <mergeCell ref="G33:H33"/>
    <mergeCell ref="I33:J33"/>
    <mergeCell ref="K33:L33"/>
    <mergeCell ref="K34:L34"/>
    <mergeCell ref="C27:D28"/>
    <mergeCell ref="E27:F27"/>
    <mergeCell ref="G27:H27"/>
    <mergeCell ref="I27:J27"/>
    <mergeCell ref="K27:L27"/>
    <mergeCell ref="E28:F28"/>
    <mergeCell ref="G28:H28"/>
    <mergeCell ref="I28:J28"/>
    <mergeCell ref="K28:L28"/>
    <mergeCell ref="C25:D26"/>
    <mergeCell ref="E25:F25"/>
    <mergeCell ref="G25:H25"/>
    <mergeCell ref="I25:J25"/>
    <mergeCell ref="K25:L25"/>
    <mergeCell ref="E26:F26"/>
    <mergeCell ref="G26:H26"/>
    <mergeCell ref="I26:J26"/>
    <mergeCell ref="K26:L26"/>
    <mergeCell ref="F13:L13"/>
    <mergeCell ref="I22:J22"/>
    <mergeCell ref="C23:D24"/>
    <mergeCell ref="E23:F23"/>
    <mergeCell ref="G23:H23"/>
    <mergeCell ref="I23:J23"/>
    <mergeCell ref="C21:D22"/>
    <mergeCell ref="E21:F22"/>
    <mergeCell ref="G21:J21"/>
    <mergeCell ref="K23:L23"/>
    <mergeCell ref="E24:F24"/>
    <mergeCell ref="G24:H24"/>
    <mergeCell ref="I24:J24"/>
    <mergeCell ref="K24:L24"/>
    <mergeCell ref="G22:H22"/>
    <mergeCell ref="K21:L22"/>
    <mergeCell ref="C16:C17"/>
    <mergeCell ref="D16:E16"/>
    <mergeCell ref="F16:L16"/>
    <mergeCell ref="D17:E17"/>
    <mergeCell ref="F17:L17"/>
    <mergeCell ref="E6:M6"/>
    <mergeCell ref="A2:M2"/>
    <mergeCell ref="B3:D3"/>
    <mergeCell ref="E3:M3"/>
    <mergeCell ref="A4:A6"/>
    <mergeCell ref="B4:D4"/>
    <mergeCell ref="E4:M4"/>
    <mergeCell ref="B5:D5"/>
    <mergeCell ref="B6:D6"/>
    <mergeCell ref="E5:M5"/>
    <mergeCell ref="D10:E10"/>
    <mergeCell ref="F10:L10"/>
    <mergeCell ref="D11:E11"/>
    <mergeCell ref="F11:L11"/>
    <mergeCell ref="C12:C13"/>
    <mergeCell ref="D12:E12"/>
    <mergeCell ref="C14:C15"/>
    <mergeCell ref="D14:E14"/>
    <mergeCell ref="F14:L14"/>
    <mergeCell ref="D15:E15"/>
    <mergeCell ref="F15:L15"/>
    <mergeCell ref="F12:L12"/>
    <mergeCell ref="D13:E13"/>
  </mergeCells>
  <phoneticPr fontId="1"/>
  <dataValidations count="1">
    <dataValidation operator="greaterThanOrEqual" allowBlank="1" showInputMessage="1" showErrorMessage="1" sqref="C12 L43 B1:D3 C8:C10 F1:M3 C39 D14:D20 C16 C14 D8:D11 C23 E39:E40 I33 E23:E33 I23 B46:M1048576 H19:L19 I39:I40 C19:C21 E19:E21 L20 K20:K21 H20:J20 F7:F20 B7:D7 G7:L9 I25 I27 I29 I31 E1:E9 C37 C35 M7:M43 B8:B44 E37 C43:J43 D45 C41 I37 I35 E35 C25 C27 C29 C31 C33 G19:G40 K23:K4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95" t="s">
        <v>35</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28" ht="39.950000000000003" customHeight="1" x14ac:dyDescent="0.4">
      <c r="A2" s="102" t="s">
        <v>36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15"/>
      <c r="V3" s="115"/>
      <c r="W3" s="115"/>
      <c r="X3" s="115"/>
      <c r="Y3" s="115"/>
      <c r="Z3" s="115"/>
      <c r="AA3" s="115"/>
      <c r="AB3" s="51"/>
    </row>
    <row r="4" spans="1:28" ht="20.100000000000001" customHeight="1" x14ac:dyDescent="0.4">
      <c r="A4" s="52"/>
      <c r="B4" s="137" t="s">
        <v>8</v>
      </c>
      <c r="C4" s="137"/>
      <c r="D4" s="137"/>
      <c r="E4" s="137"/>
      <c r="F4" s="137"/>
      <c r="G4" s="137"/>
      <c r="H4" s="137"/>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02" t="s">
        <v>19</v>
      </c>
      <c r="I5" s="102"/>
      <c r="J5" s="102"/>
      <c r="K5" s="102"/>
      <c r="L5" s="102"/>
      <c r="M5" s="116" t="s">
        <v>9</v>
      </c>
      <c r="N5" s="116"/>
      <c r="O5" s="116"/>
      <c r="P5" s="116"/>
      <c r="Q5" s="116"/>
      <c r="R5" s="137">
        <f>基本情報設定シート!$C$9</f>
        <v>0</v>
      </c>
      <c r="S5" s="137"/>
      <c r="T5" s="137"/>
      <c r="U5" s="137"/>
      <c r="V5" s="137"/>
      <c r="W5" s="137"/>
      <c r="X5" s="137"/>
      <c r="Y5" s="137"/>
      <c r="Z5" s="137"/>
      <c r="AA5" s="137"/>
      <c r="AB5" s="137"/>
    </row>
    <row r="6" spans="1:28" ht="20.100000000000001" customHeight="1" x14ac:dyDescent="0.4">
      <c r="A6" s="50"/>
      <c r="B6" s="51"/>
      <c r="C6" s="51"/>
      <c r="D6" s="51"/>
      <c r="E6" s="51"/>
      <c r="F6" s="51"/>
      <c r="G6" s="51"/>
      <c r="H6" s="102"/>
      <c r="I6" s="102"/>
      <c r="J6" s="102"/>
      <c r="K6" s="102"/>
      <c r="L6" s="102"/>
      <c r="M6" s="135" t="s">
        <v>10</v>
      </c>
      <c r="N6" s="116"/>
      <c r="O6" s="116"/>
      <c r="P6" s="116"/>
      <c r="Q6" s="116"/>
      <c r="R6" s="136">
        <f>基本情報設定シート!$C$3</f>
        <v>0</v>
      </c>
      <c r="S6" s="136"/>
      <c r="T6" s="136"/>
      <c r="U6" s="136"/>
      <c r="V6" s="136"/>
      <c r="W6" s="136"/>
      <c r="X6" s="136"/>
      <c r="Y6" s="136"/>
      <c r="Z6" s="136"/>
      <c r="AA6" s="136"/>
      <c r="AB6" s="136"/>
    </row>
    <row r="7" spans="1:28" ht="20.100000000000001" customHeight="1" x14ac:dyDescent="0.4">
      <c r="A7" s="50"/>
      <c r="B7" s="51"/>
      <c r="C7" s="51"/>
      <c r="D7" s="51"/>
      <c r="E7" s="51"/>
      <c r="F7" s="51"/>
      <c r="G7" s="51"/>
      <c r="H7" s="102"/>
      <c r="I7" s="102"/>
      <c r="J7" s="102"/>
      <c r="K7" s="102"/>
      <c r="L7" s="102"/>
      <c r="M7" s="116"/>
      <c r="N7" s="116"/>
      <c r="O7" s="116"/>
      <c r="P7" s="116"/>
      <c r="Q7" s="116"/>
      <c r="R7" s="136" t="str">
        <f>基本情報設定シート!$C$4&amp;"　"&amp;基本情報設定シート!$C$5</f>
        <v>　</v>
      </c>
      <c r="S7" s="136"/>
      <c r="T7" s="136"/>
      <c r="U7" s="136"/>
      <c r="V7" s="136"/>
      <c r="W7" s="136"/>
      <c r="X7" s="136"/>
      <c r="Y7" s="136"/>
      <c r="Z7" s="136"/>
      <c r="AA7" s="136"/>
      <c r="AB7" s="136"/>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102" t="s">
        <v>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8" s="3" customFormat="1" ht="39.950000000000003" customHeight="1" x14ac:dyDescent="0.4">
      <c r="A10" s="71"/>
      <c r="B10" s="237" t="s">
        <v>20</v>
      </c>
      <c r="C10" s="237"/>
      <c r="D10" s="237"/>
      <c r="E10" s="237"/>
      <c r="F10" s="237"/>
      <c r="G10" s="237"/>
      <c r="H10" s="339" t="str">
        <f>'(様式4号)完了届'!$H$10</f>
        <v>明治33年1月0日</v>
      </c>
      <c r="I10" s="339"/>
      <c r="J10" s="339"/>
      <c r="K10" s="339"/>
      <c r="L10" s="339"/>
      <c r="M10" s="339"/>
      <c r="N10" s="237" t="s">
        <v>21</v>
      </c>
      <c r="O10" s="237"/>
      <c r="P10" s="237"/>
      <c r="Q10" s="237"/>
      <c r="R10" s="237"/>
      <c r="S10" s="237"/>
      <c r="T10" s="340" t="str">
        <f>'(様式4号)完了届'!$R$10</f>
        <v>指令も産第号</v>
      </c>
      <c r="U10" s="340"/>
      <c r="V10" s="340"/>
      <c r="W10" s="340"/>
      <c r="X10" s="340"/>
      <c r="Y10" s="340"/>
      <c r="Z10" s="340"/>
      <c r="AA10" s="340"/>
      <c r="AB10" s="71"/>
    </row>
    <row r="11" spans="1:28" s="3" customFormat="1" ht="20.100000000000001" customHeight="1" x14ac:dyDescent="0.4">
      <c r="A11" s="49"/>
      <c r="B11" s="237" t="s">
        <v>1</v>
      </c>
      <c r="C11" s="237"/>
      <c r="D11" s="237"/>
      <c r="E11" s="237"/>
      <c r="F11" s="237"/>
      <c r="G11" s="237"/>
      <c r="H11" s="341" t="e">
        <f>'(様式1号)交付申請書'!$F$10</f>
        <v>#NUM!</v>
      </c>
      <c r="I11" s="341"/>
      <c r="J11" s="341"/>
      <c r="K11" s="341"/>
      <c r="L11" s="341"/>
      <c r="M11" s="341"/>
      <c r="N11" s="237" t="s">
        <v>22</v>
      </c>
      <c r="O11" s="237"/>
      <c r="P11" s="237"/>
      <c r="Q11" s="237"/>
      <c r="R11" s="237"/>
      <c r="S11" s="237"/>
      <c r="T11" s="381" t="str">
        <f>基本情報設定シート!$C$10</f>
        <v>松江市人材確保支援事業補助金</v>
      </c>
      <c r="U11" s="381"/>
      <c r="V11" s="381"/>
      <c r="W11" s="381"/>
      <c r="X11" s="381"/>
      <c r="Y11" s="381"/>
      <c r="Z11" s="381"/>
      <c r="AA11" s="381"/>
      <c r="AB11" s="49"/>
    </row>
    <row r="12" spans="1:28" s="3" customFormat="1" ht="20.100000000000001" customHeight="1" x14ac:dyDescent="0.4">
      <c r="A12" s="49"/>
      <c r="B12" s="103" t="s">
        <v>3</v>
      </c>
      <c r="C12" s="104"/>
      <c r="D12" s="104"/>
      <c r="E12" s="104"/>
      <c r="F12" s="104"/>
      <c r="G12" s="104"/>
      <c r="H12" s="104"/>
      <c r="I12" s="104"/>
      <c r="J12" s="104"/>
      <c r="K12" s="105"/>
      <c r="L12" s="112" t="str">
        <f>基本情報設定シート!$C$11</f>
        <v>人材確保支援事業</v>
      </c>
      <c r="M12" s="113"/>
      <c r="N12" s="113"/>
      <c r="O12" s="113"/>
      <c r="P12" s="113"/>
      <c r="Q12" s="113"/>
      <c r="R12" s="113"/>
      <c r="S12" s="113"/>
      <c r="T12" s="113"/>
      <c r="U12" s="113"/>
      <c r="V12" s="113"/>
      <c r="W12" s="113"/>
      <c r="X12" s="113"/>
      <c r="Y12" s="113"/>
      <c r="Z12" s="113"/>
      <c r="AA12" s="114"/>
      <c r="AB12" s="49"/>
    </row>
    <row r="13" spans="1:28" s="3" customFormat="1" ht="39.950000000000003" customHeight="1" x14ac:dyDescent="0.4">
      <c r="A13" s="49"/>
      <c r="B13" s="103" t="s">
        <v>38</v>
      </c>
      <c r="C13" s="104"/>
      <c r="D13" s="104"/>
      <c r="E13" s="104"/>
      <c r="F13" s="235" t="s">
        <v>39</v>
      </c>
      <c r="G13" s="235"/>
      <c r="H13" s="235"/>
      <c r="I13" s="235"/>
      <c r="J13" s="235"/>
      <c r="K13" s="236"/>
      <c r="L13" s="117">
        <f>'(様式5号)実績報告書'!$K$16</f>
        <v>0</v>
      </c>
      <c r="M13" s="118"/>
      <c r="N13" s="118"/>
      <c r="O13" s="118"/>
      <c r="P13" s="118"/>
      <c r="Q13" s="118"/>
      <c r="R13" s="118"/>
      <c r="S13" s="118"/>
      <c r="T13" s="118"/>
      <c r="U13" s="118"/>
      <c r="V13" s="118"/>
      <c r="W13" s="118"/>
      <c r="X13" s="118"/>
      <c r="Y13" s="118"/>
      <c r="Z13" s="254" t="s">
        <v>4</v>
      </c>
      <c r="AA13" s="255"/>
      <c r="AB13" s="49"/>
    </row>
    <row r="14" spans="1:28" s="3" customFormat="1" ht="39.950000000000003" customHeight="1" x14ac:dyDescent="0.4">
      <c r="A14" s="49"/>
      <c r="B14" s="103"/>
      <c r="C14" s="104"/>
      <c r="D14" s="104"/>
      <c r="E14" s="104"/>
      <c r="F14" s="374" t="s">
        <v>40</v>
      </c>
      <c r="G14" s="374"/>
      <c r="H14" s="374"/>
      <c r="I14" s="374"/>
      <c r="J14" s="374"/>
      <c r="K14" s="375"/>
      <c r="L14" s="376"/>
      <c r="M14" s="377"/>
      <c r="N14" s="377"/>
      <c r="O14" s="377"/>
      <c r="P14" s="377"/>
      <c r="Q14" s="377"/>
      <c r="R14" s="377"/>
      <c r="S14" s="377"/>
      <c r="T14" s="377"/>
      <c r="U14" s="377"/>
      <c r="V14" s="377"/>
      <c r="W14" s="377"/>
      <c r="X14" s="377"/>
      <c r="Y14" s="377"/>
      <c r="Z14" s="378" t="s">
        <v>4</v>
      </c>
      <c r="AA14" s="379"/>
      <c r="AB14" s="49"/>
    </row>
    <row r="15" spans="1:28" s="3" customFormat="1" ht="20.100000000000001" customHeight="1" x14ac:dyDescent="0.4">
      <c r="A15" s="49"/>
      <c r="B15" s="234" t="s">
        <v>149</v>
      </c>
      <c r="C15" s="235"/>
      <c r="D15" s="235"/>
      <c r="E15" s="235"/>
      <c r="F15" s="235"/>
      <c r="G15" s="235"/>
      <c r="H15" s="235"/>
      <c r="I15" s="235"/>
      <c r="J15" s="235"/>
      <c r="K15" s="236"/>
      <c r="L15" s="61"/>
      <c r="M15" s="116" t="s">
        <v>42</v>
      </c>
      <c r="N15" s="116"/>
      <c r="O15" s="116"/>
      <c r="P15" s="116"/>
      <c r="Q15" s="116"/>
      <c r="R15" s="116"/>
      <c r="S15" s="116"/>
      <c r="T15" s="49" t="s">
        <v>41</v>
      </c>
      <c r="U15" s="49"/>
      <c r="V15" s="380"/>
      <c r="W15" s="380"/>
      <c r="X15" s="380"/>
      <c r="Y15" s="380"/>
      <c r="Z15" s="62" t="s">
        <v>4</v>
      </c>
      <c r="AA15" s="63"/>
      <c r="AB15" s="49"/>
    </row>
    <row r="16" spans="1:28" s="3" customFormat="1" ht="20.100000000000001" customHeight="1" x14ac:dyDescent="0.4">
      <c r="A16" s="49"/>
      <c r="B16" s="371"/>
      <c r="C16" s="135"/>
      <c r="D16" s="135"/>
      <c r="E16" s="135"/>
      <c r="F16" s="135"/>
      <c r="G16" s="135"/>
      <c r="H16" s="135"/>
      <c r="I16" s="135"/>
      <c r="J16" s="135"/>
      <c r="K16" s="372"/>
      <c r="L16" s="61"/>
      <c r="M16" s="116" t="s">
        <v>42</v>
      </c>
      <c r="N16" s="116"/>
      <c r="O16" s="116"/>
      <c r="P16" s="116"/>
      <c r="Q16" s="116"/>
      <c r="R16" s="116"/>
      <c r="S16" s="116"/>
      <c r="T16" s="49" t="s">
        <v>41</v>
      </c>
      <c r="U16" s="49"/>
      <c r="V16" s="380"/>
      <c r="W16" s="380"/>
      <c r="X16" s="380"/>
      <c r="Y16" s="380"/>
      <c r="Z16" s="62" t="s">
        <v>4</v>
      </c>
      <c r="AA16" s="63"/>
      <c r="AB16" s="49"/>
    </row>
    <row r="17" spans="1:28" s="3" customFormat="1" ht="20.100000000000001" customHeight="1" x14ac:dyDescent="0.4">
      <c r="A17" s="49"/>
      <c r="B17" s="371"/>
      <c r="C17" s="135"/>
      <c r="D17" s="135"/>
      <c r="E17" s="135"/>
      <c r="F17" s="135"/>
      <c r="G17" s="135"/>
      <c r="H17" s="135"/>
      <c r="I17" s="135"/>
      <c r="J17" s="135"/>
      <c r="K17" s="372"/>
      <c r="L17" s="61"/>
      <c r="M17" s="116" t="s">
        <v>42</v>
      </c>
      <c r="N17" s="116"/>
      <c r="O17" s="116"/>
      <c r="P17" s="116"/>
      <c r="Q17" s="116"/>
      <c r="R17" s="116"/>
      <c r="S17" s="116"/>
      <c r="T17" s="49" t="s">
        <v>41</v>
      </c>
      <c r="U17" s="49"/>
      <c r="V17" s="380"/>
      <c r="W17" s="380"/>
      <c r="X17" s="380"/>
      <c r="Y17" s="380"/>
      <c r="Z17" s="62" t="s">
        <v>4</v>
      </c>
      <c r="AA17" s="63"/>
      <c r="AB17" s="49"/>
    </row>
    <row r="18" spans="1:28" s="3" customFormat="1" ht="19.5" customHeight="1" x14ac:dyDescent="0.4">
      <c r="A18" s="49"/>
      <c r="B18" s="371"/>
      <c r="C18" s="135"/>
      <c r="D18" s="135"/>
      <c r="E18" s="135"/>
      <c r="F18" s="135"/>
      <c r="G18" s="135"/>
      <c r="H18" s="135"/>
      <c r="I18" s="135"/>
      <c r="J18" s="135"/>
      <c r="K18" s="372"/>
      <c r="L18" s="61"/>
      <c r="M18" s="49"/>
      <c r="N18" s="49"/>
      <c r="O18" s="49"/>
      <c r="P18" s="49"/>
      <c r="Q18" s="49"/>
      <c r="R18" s="49"/>
      <c r="S18" s="102" t="s">
        <v>43</v>
      </c>
      <c r="T18" s="102"/>
      <c r="U18" s="102"/>
      <c r="V18" s="380">
        <v>0</v>
      </c>
      <c r="W18" s="380"/>
      <c r="X18" s="380"/>
      <c r="Y18" s="380"/>
      <c r="Z18" s="62" t="s">
        <v>4</v>
      </c>
      <c r="AA18" s="63"/>
      <c r="AB18" s="49"/>
    </row>
    <row r="19" spans="1:28" s="3" customFormat="1" ht="19.5" customHeight="1" x14ac:dyDescent="0.4">
      <c r="A19" s="49"/>
      <c r="B19" s="373"/>
      <c r="C19" s="374"/>
      <c r="D19" s="374"/>
      <c r="E19" s="374"/>
      <c r="F19" s="374"/>
      <c r="G19" s="374"/>
      <c r="H19" s="374"/>
      <c r="I19" s="374"/>
      <c r="J19" s="374"/>
      <c r="K19" s="375"/>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103" t="s">
        <v>72</v>
      </c>
      <c r="C20" s="104"/>
      <c r="D20" s="104"/>
      <c r="E20" s="104"/>
      <c r="F20" s="104"/>
      <c r="G20" s="104"/>
      <c r="H20" s="104"/>
      <c r="I20" s="104"/>
      <c r="J20" s="104"/>
      <c r="K20" s="105"/>
      <c r="L20" s="117">
        <f>L14</f>
        <v>0</v>
      </c>
      <c r="M20" s="118"/>
      <c r="N20" s="118"/>
      <c r="O20" s="118"/>
      <c r="P20" s="118"/>
      <c r="Q20" s="118"/>
      <c r="R20" s="118"/>
      <c r="S20" s="118"/>
      <c r="T20" s="118"/>
      <c r="U20" s="118"/>
      <c r="V20" s="118"/>
      <c r="W20" s="118"/>
      <c r="X20" s="118"/>
      <c r="Y20" s="118"/>
      <c r="Z20" s="254" t="s">
        <v>4</v>
      </c>
      <c r="AA20" s="255"/>
      <c r="AB20" s="49"/>
    </row>
    <row r="21" spans="1:28" s="3" customFormat="1" ht="39.950000000000003" customHeight="1" x14ac:dyDescent="0.4">
      <c r="A21" s="49"/>
      <c r="B21" s="103" t="s">
        <v>73</v>
      </c>
      <c r="C21" s="104"/>
      <c r="D21" s="104"/>
      <c r="E21" s="104"/>
      <c r="F21" s="104"/>
      <c r="G21" s="104"/>
      <c r="H21" s="104"/>
      <c r="I21" s="104"/>
      <c r="J21" s="104"/>
      <c r="K21" s="105"/>
      <c r="L21" s="117">
        <v>0</v>
      </c>
      <c r="M21" s="118"/>
      <c r="N21" s="118"/>
      <c r="O21" s="118"/>
      <c r="P21" s="118"/>
      <c r="Q21" s="118"/>
      <c r="R21" s="118"/>
      <c r="S21" s="118"/>
      <c r="T21" s="118"/>
      <c r="U21" s="118"/>
      <c r="V21" s="118"/>
      <c r="W21" s="118"/>
      <c r="X21" s="118"/>
      <c r="Y21" s="118"/>
      <c r="Z21" s="254" t="s">
        <v>4</v>
      </c>
      <c r="AA21" s="255"/>
      <c r="AB21" s="49"/>
    </row>
    <row r="22" spans="1:28" s="3" customFormat="1" ht="39.950000000000003" customHeight="1" x14ac:dyDescent="0.4">
      <c r="A22" s="49"/>
      <c r="B22" s="103" t="s">
        <v>150</v>
      </c>
      <c r="C22" s="104"/>
      <c r="D22" s="104"/>
      <c r="E22" s="104"/>
      <c r="F22" s="104"/>
      <c r="G22" s="104"/>
      <c r="H22" s="104"/>
      <c r="I22" s="104"/>
      <c r="J22" s="104"/>
      <c r="K22" s="105"/>
      <c r="L22" s="273" t="s">
        <v>151</v>
      </c>
      <c r="M22" s="274"/>
      <c r="N22" s="274"/>
      <c r="O22" s="274"/>
      <c r="P22" s="274"/>
      <c r="Q22" s="274"/>
      <c r="R22" s="274"/>
      <c r="S22" s="274"/>
      <c r="T22" s="274"/>
      <c r="U22" s="274"/>
      <c r="V22" s="274"/>
      <c r="W22" s="274"/>
      <c r="X22" s="274"/>
      <c r="Y22" s="274"/>
      <c r="Z22" s="274"/>
      <c r="AA22" s="275"/>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423" t="s">
        <v>81</v>
      </c>
      <c r="C2" s="423"/>
      <c r="D2" s="423"/>
      <c r="E2" s="423"/>
      <c r="F2" s="423"/>
      <c r="G2" s="423"/>
      <c r="H2" s="423"/>
      <c r="I2" s="423"/>
      <c r="J2" s="423"/>
      <c r="K2" s="423"/>
      <c r="L2" s="423"/>
      <c r="M2" s="423"/>
      <c r="N2" s="423"/>
      <c r="O2" s="423"/>
      <c r="P2" s="423"/>
      <c r="Q2" s="423"/>
      <c r="R2" s="423"/>
      <c r="S2" s="423"/>
      <c r="T2" s="423"/>
      <c r="U2" s="423"/>
      <c r="V2" s="423"/>
      <c r="W2" s="423"/>
      <c r="X2" s="423"/>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424" t="s">
        <v>76</v>
      </c>
      <c r="B4" s="424"/>
      <c r="C4" s="424"/>
      <c r="D4" s="424"/>
      <c r="E4" s="424"/>
      <c r="F4" s="424"/>
      <c r="G4" s="424"/>
      <c r="H4" s="424"/>
      <c r="I4" s="424"/>
      <c r="J4" s="424"/>
      <c r="K4" s="424"/>
      <c r="L4" s="424"/>
      <c r="M4" s="424"/>
      <c r="N4" s="424"/>
      <c r="O4" s="424"/>
      <c r="P4" s="424"/>
      <c r="Q4" s="424"/>
      <c r="R4" s="424"/>
      <c r="S4" s="424"/>
      <c r="T4" s="424"/>
      <c r="U4" s="424"/>
      <c r="V4" s="424"/>
      <c r="W4" s="424"/>
      <c r="X4" s="424"/>
    </row>
    <row r="5" spans="1:24" ht="18.75" customHeight="1" x14ac:dyDescent="0.4">
      <c r="A5" s="424"/>
      <c r="B5" s="424"/>
      <c r="C5" s="424"/>
      <c r="D5" s="424"/>
      <c r="E5" s="424"/>
      <c r="F5" s="424"/>
      <c r="G5" s="424"/>
      <c r="H5" s="424"/>
      <c r="I5" s="424"/>
      <c r="J5" s="424"/>
      <c r="K5" s="424"/>
      <c r="L5" s="424"/>
      <c r="M5" s="424"/>
      <c r="N5" s="424"/>
      <c r="O5" s="424"/>
      <c r="P5" s="424"/>
      <c r="Q5" s="424"/>
      <c r="R5" s="424"/>
      <c r="S5" s="424"/>
      <c r="T5" s="424"/>
      <c r="U5" s="424"/>
      <c r="V5" s="424"/>
      <c r="W5" s="424"/>
      <c r="X5" s="424"/>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425">
        <f>'(様式7号)交付請求書'!$U$3</f>
        <v>0</v>
      </c>
      <c r="R7" s="425"/>
      <c r="S7" s="425"/>
      <c r="T7" s="425"/>
      <c r="U7" s="425"/>
      <c r="V7" s="425"/>
      <c r="W7" s="77"/>
      <c r="X7" s="51"/>
    </row>
    <row r="8" spans="1:24" ht="18.75" customHeight="1" x14ac:dyDescent="0.4">
      <c r="A8" s="52"/>
      <c r="B8" s="137" t="s">
        <v>8</v>
      </c>
      <c r="C8" s="137"/>
      <c r="D8" s="137"/>
      <c r="E8" s="137"/>
      <c r="F8" s="137"/>
      <c r="G8" s="137"/>
      <c r="H8" s="137"/>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426" t="s">
        <v>9</v>
      </c>
      <c r="D11" s="427"/>
      <c r="E11" s="427"/>
      <c r="F11" s="427"/>
      <c r="G11" s="430">
        <f>基本情報設定シート!$C$9</f>
        <v>0</v>
      </c>
      <c r="H11" s="430"/>
      <c r="I11" s="430"/>
      <c r="J11" s="430"/>
      <c r="K11" s="430"/>
      <c r="L11" s="430"/>
      <c r="M11" s="430"/>
      <c r="N11" s="430"/>
      <c r="O11" s="430"/>
      <c r="P11" s="430"/>
      <c r="Q11" s="430"/>
      <c r="R11" s="430"/>
      <c r="S11" s="430"/>
      <c r="T11" s="430"/>
      <c r="U11" s="430"/>
      <c r="V11" s="431"/>
      <c r="W11" s="66"/>
      <c r="X11" s="49"/>
    </row>
    <row r="12" spans="1:24" s="3" customFormat="1" ht="14.1" customHeight="1" x14ac:dyDescent="0.4">
      <c r="A12" s="49"/>
      <c r="B12" s="49"/>
      <c r="C12" s="428"/>
      <c r="D12" s="429"/>
      <c r="E12" s="429"/>
      <c r="F12" s="429"/>
      <c r="G12" s="432"/>
      <c r="H12" s="432"/>
      <c r="I12" s="432"/>
      <c r="J12" s="432"/>
      <c r="K12" s="432"/>
      <c r="L12" s="432"/>
      <c r="M12" s="432"/>
      <c r="N12" s="432"/>
      <c r="O12" s="432"/>
      <c r="P12" s="432"/>
      <c r="Q12" s="432"/>
      <c r="R12" s="432"/>
      <c r="S12" s="432"/>
      <c r="T12" s="432"/>
      <c r="U12" s="432"/>
      <c r="V12" s="433"/>
      <c r="W12" s="66"/>
      <c r="X12" s="49"/>
    </row>
    <row r="13" spans="1:24" s="3" customFormat="1" ht="14.1" customHeight="1" x14ac:dyDescent="0.4">
      <c r="A13" s="49"/>
      <c r="B13" s="49"/>
      <c r="C13" s="428"/>
      <c r="D13" s="429"/>
      <c r="E13" s="429"/>
      <c r="F13" s="429"/>
      <c r="G13" s="432"/>
      <c r="H13" s="432"/>
      <c r="I13" s="432"/>
      <c r="J13" s="432"/>
      <c r="K13" s="432"/>
      <c r="L13" s="432"/>
      <c r="M13" s="432"/>
      <c r="N13" s="432"/>
      <c r="O13" s="432"/>
      <c r="P13" s="432"/>
      <c r="Q13" s="432"/>
      <c r="R13" s="432"/>
      <c r="S13" s="432"/>
      <c r="T13" s="432"/>
      <c r="U13" s="432"/>
      <c r="V13" s="433"/>
      <c r="W13" s="66"/>
      <c r="X13" s="49"/>
    </row>
    <row r="14" spans="1:24" s="3" customFormat="1" ht="35.25" customHeight="1" x14ac:dyDescent="0.4">
      <c r="A14" s="49"/>
      <c r="B14" s="49"/>
      <c r="C14" s="428" t="s">
        <v>46</v>
      </c>
      <c r="D14" s="429"/>
      <c r="E14" s="429"/>
      <c r="F14" s="429"/>
      <c r="G14" s="442"/>
      <c r="H14" s="442"/>
      <c r="I14" s="442"/>
      <c r="J14" s="442"/>
      <c r="K14" s="442"/>
      <c r="L14" s="442"/>
      <c r="M14" s="442"/>
      <c r="N14" s="429" t="s">
        <v>48</v>
      </c>
      <c r="O14" s="429"/>
      <c r="P14" s="429"/>
      <c r="Q14" s="445"/>
      <c r="R14" s="445"/>
      <c r="S14" s="445"/>
      <c r="T14" s="445"/>
      <c r="U14" s="445"/>
      <c r="V14" s="446"/>
      <c r="W14" s="66"/>
      <c r="X14" s="49"/>
    </row>
    <row r="15" spans="1:24" s="3" customFormat="1" ht="14.1" customHeight="1" x14ac:dyDescent="0.4">
      <c r="A15" s="49"/>
      <c r="B15" s="49"/>
      <c r="C15" s="428" t="s">
        <v>47</v>
      </c>
      <c r="D15" s="429"/>
      <c r="E15" s="429"/>
      <c r="F15" s="429"/>
      <c r="G15" s="443" t="str">
        <f>基本情報設定シート!$C$3&amp;"　"&amp;基本情報設定シート!$C$4&amp;"　"&amp;基本情報設定シート!$C$5</f>
        <v>　　</v>
      </c>
      <c r="H15" s="443"/>
      <c r="I15" s="443"/>
      <c r="J15" s="443"/>
      <c r="K15" s="443"/>
      <c r="L15" s="443"/>
      <c r="M15" s="443"/>
      <c r="N15" s="429"/>
      <c r="O15" s="429"/>
      <c r="P15" s="429"/>
      <c r="Q15" s="445"/>
      <c r="R15" s="445"/>
      <c r="S15" s="445"/>
      <c r="T15" s="445"/>
      <c r="U15" s="445"/>
      <c r="V15" s="446"/>
      <c r="W15" s="66"/>
      <c r="X15" s="49"/>
    </row>
    <row r="16" spans="1:24" s="3" customFormat="1" ht="14.1" customHeight="1" x14ac:dyDescent="0.4">
      <c r="A16" s="49"/>
      <c r="B16" s="49"/>
      <c r="C16" s="428"/>
      <c r="D16" s="429"/>
      <c r="E16" s="429"/>
      <c r="F16" s="429"/>
      <c r="G16" s="443"/>
      <c r="H16" s="443"/>
      <c r="I16" s="443"/>
      <c r="J16" s="443"/>
      <c r="K16" s="443"/>
      <c r="L16" s="443"/>
      <c r="M16" s="443"/>
      <c r="N16" s="429"/>
      <c r="O16" s="429"/>
      <c r="P16" s="429"/>
      <c r="Q16" s="445"/>
      <c r="R16" s="445"/>
      <c r="S16" s="445"/>
      <c r="T16" s="445"/>
      <c r="U16" s="445"/>
      <c r="V16" s="446"/>
      <c r="W16" s="66"/>
      <c r="X16" s="49"/>
    </row>
    <row r="17" spans="1:24" s="3" customFormat="1" ht="14.1" customHeight="1" thickBot="1" x14ac:dyDescent="0.45">
      <c r="A17" s="49"/>
      <c r="B17" s="75"/>
      <c r="C17" s="434"/>
      <c r="D17" s="435"/>
      <c r="E17" s="435"/>
      <c r="F17" s="435"/>
      <c r="G17" s="444"/>
      <c r="H17" s="444"/>
      <c r="I17" s="444"/>
      <c r="J17" s="444"/>
      <c r="K17" s="444"/>
      <c r="L17" s="444"/>
      <c r="M17" s="444"/>
      <c r="N17" s="435"/>
      <c r="O17" s="435"/>
      <c r="P17" s="435"/>
      <c r="Q17" s="447"/>
      <c r="R17" s="447"/>
      <c r="S17" s="447"/>
      <c r="T17" s="447"/>
      <c r="U17" s="447"/>
      <c r="V17" s="448"/>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102" t="s">
        <v>0</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436" t="s">
        <v>49</v>
      </c>
      <c r="D23" s="437"/>
      <c r="E23" s="437"/>
      <c r="F23" s="437"/>
      <c r="G23" s="437"/>
      <c r="H23" s="449" t="str">
        <f>基本情報設定シート!$C$10</f>
        <v>松江市人材確保支援事業補助金</v>
      </c>
      <c r="I23" s="449"/>
      <c r="J23" s="449"/>
      <c r="K23" s="449"/>
      <c r="L23" s="449"/>
      <c r="M23" s="449"/>
      <c r="N23" s="449"/>
      <c r="O23" s="449"/>
      <c r="P23" s="449"/>
      <c r="Q23" s="449"/>
      <c r="R23" s="449"/>
      <c r="S23" s="449"/>
      <c r="T23" s="449"/>
      <c r="U23" s="449"/>
      <c r="V23" s="450"/>
      <c r="W23" s="67"/>
      <c r="X23" s="51"/>
    </row>
    <row r="24" spans="1:24" ht="15" customHeight="1" x14ac:dyDescent="0.4">
      <c r="A24" s="51"/>
      <c r="B24" s="51"/>
      <c r="C24" s="438"/>
      <c r="D24" s="439"/>
      <c r="E24" s="439"/>
      <c r="F24" s="439"/>
      <c r="G24" s="439"/>
      <c r="H24" s="451"/>
      <c r="I24" s="451"/>
      <c r="J24" s="451"/>
      <c r="K24" s="451"/>
      <c r="L24" s="451"/>
      <c r="M24" s="451"/>
      <c r="N24" s="451"/>
      <c r="O24" s="451"/>
      <c r="P24" s="451"/>
      <c r="Q24" s="451"/>
      <c r="R24" s="451"/>
      <c r="S24" s="451"/>
      <c r="T24" s="451"/>
      <c r="U24" s="451"/>
      <c r="V24" s="452"/>
      <c r="W24" s="67"/>
      <c r="X24" s="51"/>
    </row>
    <row r="25" spans="1:24" ht="15" customHeight="1" x14ac:dyDescent="0.4">
      <c r="A25" s="51"/>
      <c r="B25" s="51"/>
      <c r="C25" s="440"/>
      <c r="D25" s="441"/>
      <c r="E25" s="441"/>
      <c r="F25" s="441"/>
      <c r="G25" s="441"/>
      <c r="H25" s="453"/>
      <c r="I25" s="453"/>
      <c r="J25" s="453"/>
      <c r="K25" s="453"/>
      <c r="L25" s="453"/>
      <c r="M25" s="453"/>
      <c r="N25" s="453"/>
      <c r="O25" s="454"/>
      <c r="P25" s="454"/>
      <c r="Q25" s="454"/>
      <c r="R25" s="454"/>
      <c r="S25" s="454"/>
      <c r="T25" s="454"/>
      <c r="U25" s="454"/>
      <c r="V25" s="455"/>
      <c r="W25" s="67"/>
      <c r="X25" s="51"/>
    </row>
    <row r="26" spans="1:24" ht="15.95" customHeight="1" x14ac:dyDescent="0.4">
      <c r="A26" s="51"/>
      <c r="B26" s="51"/>
      <c r="C26" s="411" t="s">
        <v>50</v>
      </c>
      <c r="D26" s="412"/>
      <c r="E26" s="412"/>
      <c r="F26" s="412"/>
      <c r="G26" s="405"/>
      <c r="H26" s="390"/>
      <c r="I26" s="391"/>
      <c r="J26" s="391"/>
      <c r="K26" s="391"/>
      <c r="L26" s="391" t="s">
        <v>77</v>
      </c>
      <c r="M26" s="391"/>
      <c r="N26" s="456" t="s">
        <v>53</v>
      </c>
      <c r="O26" s="457"/>
      <c r="P26" s="458"/>
      <c r="Q26" s="391"/>
      <c r="R26" s="391"/>
      <c r="S26" s="391"/>
      <c r="T26" s="391"/>
      <c r="U26" s="391" t="s">
        <v>74</v>
      </c>
      <c r="V26" s="392"/>
      <c r="W26" s="51"/>
      <c r="X26" s="51"/>
    </row>
    <row r="27" spans="1:24" ht="15.95" customHeight="1" x14ac:dyDescent="0.4">
      <c r="A27" s="51"/>
      <c r="B27" s="51"/>
      <c r="C27" s="417"/>
      <c r="D27" s="418"/>
      <c r="E27" s="418"/>
      <c r="F27" s="418"/>
      <c r="G27" s="419"/>
      <c r="H27" s="464"/>
      <c r="I27" s="323"/>
      <c r="J27" s="323"/>
      <c r="K27" s="323"/>
      <c r="L27" s="323"/>
      <c r="M27" s="323"/>
      <c r="N27" s="459"/>
      <c r="O27" s="102"/>
      <c r="P27" s="460"/>
      <c r="Q27" s="323"/>
      <c r="R27" s="323"/>
      <c r="S27" s="323"/>
      <c r="T27" s="323"/>
      <c r="U27" s="323"/>
      <c r="V27" s="465"/>
      <c r="W27" s="51"/>
      <c r="X27" s="51"/>
    </row>
    <row r="28" spans="1:24" ht="24" customHeight="1" x14ac:dyDescent="0.4">
      <c r="A28" s="51"/>
      <c r="B28" s="51"/>
      <c r="C28" s="420"/>
      <c r="D28" s="421"/>
      <c r="E28" s="421"/>
      <c r="F28" s="421"/>
      <c r="G28" s="422"/>
      <c r="H28" s="409" t="s">
        <v>79</v>
      </c>
      <c r="I28" s="410"/>
      <c r="J28" s="410"/>
      <c r="K28" s="399"/>
      <c r="L28" s="399"/>
      <c r="M28" s="7" t="s">
        <v>78</v>
      </c>
      <c r="N28" s="461"/>
      <c r="O28" s="462"/>
      <c r="P28" s="463"/>
      <c r="Q28" s="410" t="s">
        <v>80</v>
      </c>
      <c r="R28" s="410"/>
      <c r="S28" s="410"/>
      <c r="T28" s="399"/>
      <c r="U28" s="399"/>
      <c r="V28" s="6" t="s">
        <v>78</v>
      </c>
      <c r="W28" s="51"/>
      <c r="X28" s="51"/>
    </row>
    <row r="29" spans="1:24" ht="20.100000000000001" customHeight="1" x14ac:dyDescent="0.4">
      <c r="A29" s="51"/>
      <c r="B29" s="51"/>
      <c r="C29" s="411" t="s">
        <v>51</v>
      </c>
      <c r="D29" s="412"/>
      <c r="E29" s="412"/>
      <c r="F29" s="412"/>
      <c r="G29" s="405"/>
      <c r="H29" s="390" t="s">
        <v>154</v>
      </c>
      <c r="I29" s="391"/>
      <c r="J29" s="391"/>
      <c r="K29" s="391"/>
      <c r="L29" s="396"/>
      <c r="M29" s="403" t="s">
        <v>54</v>
      </c>
      <c r="N29" s="404"/>
      <c r="O29" s="405"/>
      <c r="P29" s="388"/>
      <c r="Q29" s="388"/>
      <c r="R29" s="388"/>
      <c r="S29" s="388"/>
      <c r="T29" s="388"/>
      <c r="U29" s="388"/>
      <c r="V29" s="401"/>
      <c r="W29" s="68"/>
      <c r="X29" s="51"/>
    </row>
    <row r="30" spans="1:24" ht="20.100000000000001" customHeight="1" x14ac:dyDescent="0.4">
      <c r="A30" s="51"/>
      <c r="B30" s="51"/>
      <c r="C30" s="413"/>
      <c r="D30" s="407"/>
      <c r="E30" s="407"/>
      <c r="F30" s="407"/>
      <c r="G30" s="408"/>
      <c r="H30" s="78" t="s">
        <v>152</v>
      </c>
      <c r="I30" s="394"/>
      <c r="J30" s="394"/>
      <c r="K30" s="394"/>
      <c r="L30" s="79" t="s">
        <v>153</v>
      </c>
      <c r="M30" s="406"/>
      <c r="N30" s="407"/>
      <c r="O30" s="408"/>
      <c r="P30" s="389"/>
      <c r="Q30" s="389"/>
      <c r="R30" s="389"/>
      <c r="S30" s="389"/>
      <c r="T30" s="389"/>
      <c r="U30" s="389"/>
      <c r="V30" s="402"/>
      <c r="W30" s="68"/>
      <c r="X30" s="51"/>
    </row>
    <row r="31" spans="1:24" ht="20.100000000000001" customHeight="1" x14ac:dyDescent="0.4">
      <c r="A31" s="51"/>
      <c r="B31" s="51"/>
      <c r="C31" s="411" t="s">
        <v>46</v>
      </c>
      <c r="D31" s="412"/>
      <c r="E31" s="412"/>
      <c r="F31" s="412"/>
      <c r="G31" s="405"/>
      <c r="H31" s="390"/>
      <c r="I31" s="391"/>
      <c r="J31" s="391"/>
      <c r="K31" s="391"/>
      <c r="L31" s="391"/>
      <c r="M31" s="391"/>
      <c r="N31" s="391"/>
      <c r="O31" s="391"/>
      <c r="P31" s="391"/>
      <c r="Q31" s="391"/>
      <c r="R31" s="391"/>
      <c r="S31" s="391"/>
      <c r="T31" s="391"/>
      <c r="U31" s="391"/>
      <c r="V31" s="392"/>
      <c r="W31" s="51"/>
      <c r="X31" s="51"/>
    </row>
    <row r="32" spans="1:24" ht="20.100000000000001" customHeight="1" x14ac:dyDescent="0.4">
      <c r="A32" s="51"/>
      <c r="B32" s="51"/>
      <c r="C32" s="413"/>
      <c r="D32" s="407"/>
      <c r="E32" s="407"/>
      <c r="F32" s="407"/>
      <c r="G32" s="408"/>
      <c r="H32" s="393"/>
      <c r="I32" s="394"/>
      <c r="J32" s="394"/>
      <c r="K32" s="394"/>
      <c r="L32" s="394"/>
      <c r="M32" s="394"/>
      <c r="N32" s="394"/>
      <c r="O32" s="394"/>
      <c r="P32" s="394"/>
      <c r="Q32" s="394"/>
      <c r="R32" s="394"/>
      <c r="S32" s="394"/>
      <c r="T32" s="394"/>
      <c r="U32" s="394"/>
      <c r="V32" s="395"/>
      <c r="W32" s="51"/>
      <c r="X32" s="51"/>
    </row>
    <row r="33" spans="1:24" ht="20.100000000000001" customHeight="1" x14ac:dyDescent="0.4">
      <c r="A33" s="51"/>
      <c r="B33" s="51"/>
      <c r="C33" s="411" t="s">
        <v>52</v>
      </c>
      <c r="D33" s="412"/>
      <c r="E33" s="412"/>
      <c r="F33" s="412"/>
      <c r="G33" s="405"/>
      <c r="H33" s="382"/>
      <c r="I33" s="383"/>
      <c r="J33" s="383"/>
      <c r="K33" s="383"/>
      <c r="L33" s="383"/>
      <c r="M33" s="383"/>
      <c r="N33" s="383"/>
      <c r="O33" s="383"/>
      <c r="P33" s="383"/>
      <c r="Q33" s="383"/>
      <c r="R33" s="383"/>
      <c r="S33" s="383"/>
      <c r="T33" s="383"/>
      <c r="U33" s="383"/>
      <c r="V33" s="384"/>
      <c r="W33" s="69"/>
      <c r="X33" s="51"/>
    </row>
    <row r="34" spans="1:24" ht="20.100000000000001" customHeight="1" thickBot="1" x14ac:dyDescent="0.45">
      <c r="A34" s="51"/>
      <c r="B34" s="51"/>
      <c r="C34" s="414"/>
      <c r="D34" s="415"/>
      <c r="E34" s="415"/>
      <c r="F34" s="415"/>
      <c r="G34" s="416"/>
      <c r="H34" s="385"/>
      <c r="I34" s="386"/>
      <c r="J34" s="386"/>
      <c r="K34" s="386"/>
      <c r="L34" s="386"/>
      <c r="M34" s="386"/>
      <c r="N34" s="386"/>
      <c r="O34" s="386"/>
      <c r="P34" s="386"/>
      <c r="Q34" s="386"/>
      <c r="R34" s="386"/>
      <c r="S34" s="386"/>
      <c r="T34" s="386"/>
      <c r="U34" s="386"/>
      <c r="V34" s="387"/>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400"/>
      <c r="D38" s="400"/>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400"/>
      <c r="D39" s="400"/>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397" t="s">
        <v>58</v>
      </c>
      <c r="L41" s="397"/>
      <c r="M41" s="397"/>
      <c r="N41" s="397"/>
      <c r="O41" s="397"/>
      <c r="P41" s="397"/>
      <c r="Q41" s="397"/>
      <c r="R41" s="397"/>
      <c r="S41" s="397"/>
      <c r="T41" s="397"/>
      <c r="U41" s="397"/>
      <c r="V41" s="397"/>
      <c r="W41" s="397"/>
      <c r="X41" s="51"/>
    </row>
    <row r="42" spans="1:24" ht="20.100000000000001" customHeight="1" x14ac:dyDescent="0.4">
      <c r="A42" s="51"/>
      <c r="B42" s="51"/>
      <c r="C42" s="51"/>
      <c r="D42" s="51"/>
      <c r="E42" s="51"/>
      <c r="F42" s="51"/>
      <c r="G42" s="51"/>
      <c r="H42" s="51"/>
      <c r="I42" s="51"/>
      <c r="J42" s="51"/>
      <c r="K42" s="397" t="s">
        <v>59</v>
      </c>
      <c r="L42" s="397"/>
      <c r="M42" s="397"/>
      <c r="N42" s="397"/>
      <c r="O42" s="398"/>
      <c r="P42" s="398"/>
      <c r="Q42" s="398"/>
      <c r="R42" s="398"/>
      <c r="S42" s="398"/>
      <c r="T42" s="398"/>
      <c r="U42" s="398"/>
      <c r="V42" s="398"/>
      <c r="W42" s="398"/>
      <c r="X42" s="51"/>
    </row>
    <row r="43" spans="1:24" ht="20.100000000000001" customHeight="1" x14ac:dyDescent="0.4">
      <c r="A43" s="51"/>
      <c r="B43" s="51"/>
      <c r="C43" s="51"/>
      <c r="D43" s="51"/>
      <c r="E43" s="51"/>
      <c r="F43" s="51"/>
      <c r="G43" s="51"/>
      <c r="H43" s="51"/>
      <c r="I43" s="51"/>
      <c r="J43" s="51"/>
      <c r="K43" s="397"/>
      <c r="L43" s="397"/>
      <c r="M43" s="397"/>
      <c r="N43" s="397"/>
      <c r="O43" s="398"/>
      <c r="P43" s="398"/>
      <c r="Q43" s="398"/>
      <c r="R43" s="398"/>
      <c r="S43" s="398"/>
      <c r="T43" s="398"/>
      <c r="U43" s="398"/>
      <c r="V43" s="398"/>
      <c r="W43" s="398"/>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lpstr>松江市ものづくり関心向上啓発活動支援事業補助金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2025-03-13T02:05:12Z</cp:lastPrinted>
  <dcterms:created xsi:type="dcterms:W3CDTF">2022-04-21T05:19:51Z</dcterms:created>
  <dcterms:modified xsi:type="dcterms:W3CDTF">2025-03-30T02:47:04Z</dcterms:modified>
</cp:coreProperties>
</file>