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7\02_産業支援\A_ものづくりAP\02_補助金申請・報告\02_交付要綱・実施要領\09_小規模企業者\"/>
    </mc:Choice>
  </mc:AlternateContent>
  <bookViews>
    <workbookView xWindow="-120" yWindow="-120"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'(別紙1)事業計画書'!$A$1:$M$50</definedName>
    <definedName name="_xlnm.Print_Area" localSheetId="8">'(別紙2)変更事業計画書'!$A$1:$M$66</definedName>
    <definedName name="_xlnm.Print_Area" localSheetId="12">'(別紙3)事業報告書'!$A$1:$M$57</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26" l="1"/>
  <c r="K37" i="26"/>
  <c r="G39" i="26"/>
  <c r="I39" i="26"/>
  <c r="E39" i="26"/>
  <c r="K39" i="26"/>
  <c r="G41" i="26"/>
  <c r="I41" i="26"/>
  <c r="E41" i="26"/>
  <c r="K41" i="26"/>
  <c r="G43" i="26"/>
  <c r="I43" i="26"/>
  <c r="E43" i="26"/>
  <c r="K43" i="26"/>
  <c r="G45" i="26"/>
  <c r="I45" i="26"/>
  <c r="E45" i="26"/>
  <c r="K45" i="26"/>
  <c r="G47" i="26"/>
  <c r="I47" i="26"/>
  <c r="E47" i="26"/>
  <c r="K47" i="26"/>
  <c r="G49" i="26"/>
  <c r="I49" i="26"/>
  <c r="E49" i="26"/>
  <c r="K49" i="26"/>
  <c r="K51" i="26"/>
  <c r="K53" i="26"/>
  <c r="K40" i="26"/>
  <c r="K42" i="26"/>
  <c r="K44" i="26"/>
  <c r="K46" i="26"/>
  <c r="K48" i="26"/>
  <c r="K50" i="26"/>
  <c r="K52" i="26"/>
  <c r="K54" i="26"/>
  <c r="G51" i="26"/>
  <c r="I51" i="26"/>
  <c r="E51" i="26"/>
  <c r="R10" i="22"/>
  <c r="B8" i="9"/>
  <c r="R10" i="9"/>
  <c r="J65" i="25"/>
  <c r="R10" i="8"/>
  <c r="K38" i="26"/>
  <c r="D25" i="26"/>
  <c r="D23" i="26"/>
  <c r="H14" i="22"/>
  <c r="K63" i="25"/>
  <c r="K49" i="25"/>
  <c r="K51" i="25"/>
  <c r="K53" i="25"/>
  <c r="K55" i="25"/>
  <c r="K61" i="25"/>
  <c r="D34" i="25"/>
  <c r="D32" i="25"/>
  <c r="K16" i="3"/>
  <c r="K47" i="23"/>
  <c r="K36" i="26"/>
  <c r="G52" i="26"/>
  <c r="I52" i="26"/>
  <c r="E52" i="26"/>
  <c r="E61" i="25"/>
  <c r="E46" i="23"/>
  <c r="E60" i="25"/>
  <c r="C37" i="26"/>
  <c r="C39" i="26"/>
  <c r="C41" i="26"/>
  <c r="C43" i="26"/>
  <c r="C45" i="26"/>
  <c r="C47" i="26"/>
  <c r="C49" i="26"/>
  <c r="C35" i="26"/>
  <c r="G58" i="25"/>
  <c r="I58" i="25"/>
  <c r="E58" i="25"/>
  <c r="G56" i="25"/>
  <c r="I56" i="25"/>
  <c r="E56" i="25"/>
  <c r="K57" i="25"/>
  <c r="K59" i="25"/>
  <c r="K47" i="25"/>
  <c r="K45" i="25"/>
  <c r="I61" i="25"/>
  <c r="G61" i="25"/>
  <c r="C46" i="25"/>
  <c r="C48" i="25"/>
  <c r="C50" i="25"/>
  <c r="C52" i="25"/>
  <c r="C54" i="25"/>
  <c r="C56" i="25"/>
  <c r="C58" i="25"/>
  <c r="C44" i="25"/>
  <c r="K58" i="25"/>
  <c r="K56" i="25"/>
  <c r="I46" i="23"/>
  <c r="G46" i="23"/>
  <c r="K46" i="23"/>
  <c r="K44" i="23"/>
  <c r="K45" i="23"/>
  <c r="C44" i="23"/>
  <c r="C45" i="23"/>
  <c r="C39" i="23"/>
  <c r="C40" i="23"/>
  <c r="C41" i="23"/>
  <c r="C42" i="23"/>
  <c r="C43" i="23"/>
  <c r="C38" i="23"/>
  <c r="H10" i="22"/>
  <c r="H10" i="9"/>
  <c r="F10" i="3"/>
  <c r="H11" i="9"/>
  <c r="H10" i="8"/>
  <c r="E5" i="23"/>
  <c r="E5" i="25"/>
  <c r="F24" i="26"/>
  <c r="A2" i="26"/>
  <c r="A2" i="25"/>
  <c r="G54" i="25"/>
  <c r="I54" i="25"/>
  <c r="E54" i="25"/>
  <c r="D28" i="26"/>
  <c r="K62" i="25"/>
  <c r="D24" i="26"/>
  <c r="D35" i="25"/>
  <c r="D26" i="26"/>
  <c r="D22" i="26"/>
  <c r="H14" i="15"/>
  <c r="F33" i="25"/>
  <c r="G60" i="25"/>
  <c r="I60" i="25"/>
  <c r="K60" i="25"/>
  <c r="K54" i="25"/>
  <c r="A2" i="23"/>
  <c r="F31" i="23"/>
  <c r="K43" i="23"/>
  <c r="K15" i="5"/>
  <c r="I52" i="25"/>
  <c r="G52" i="25"/>
  <c r="E52" i="25"/>
  <c r="I50" i="25"/>
  <c r="G50" i="25"/>
  <c r="E50" i="25"/>
  <c r="I48" i="25"/>
  <c r="G48" i="25"/>
  <c r="E48" i="25"/>
  <c r="I46" i="25"/>
  <c r="I37" i="26"/>
  <c r="G46" i="25"/>
  <c r="G37" i="26"/>
  <c r="E46" i="25"/>
  <c r="E37" i="26"/>
  <c r="I44" i="25"/>
  <c r="I35" i="26"/>
  <c r="G44" i="25"/>
  <c r="G35" i="26"/>
  <c r="E44" i="25"/>
  <c r="E35" i="26"/>
  <c r="K35" i="26"/>
  <c r="D29" i="26"/>
  <c r="E3" i="26"/>
  <c r="H13" i="5"/>
  <c r="M15" i="8"/>
  <c r="K15" i="3"/>
  <c r="M13" i="8"/>
  <c r="R14" i="8"/>
  <c r="M18" i="8"/>
  <c r="M14" i="8"/>
  <c r="K11" i="3"/>
  <c r="K19" i="3"/>
  <c r="D37" i="25"/>
  <c r="D33" i="25"/>
  <c r="D31" i="25"/>
  <c r="D38" i="25"/>
  <c r="J11" i="25"/>
  <c r="E11" i="25"/>
  <c r="K10" i="25"/>
  <c r="E10" i="25"/>
  <c r="E9" i="25"/>
  <c r="I7" i="25"/>
  <c r="F7" i="25"/>
  <c r="K52" i="25"/>
  <c r="K50" i="25"/>
  <c r="K48" i="25"/>
  <c r="K46" i="25"/>
  <c r="K44" i="25"/>
  <c r="E6" i="25"/>
  <c r="E4" i="25"/>
  <c r="E3" i="25"/>
  <c r="D31" i="23"/>
  <c r="D33" i="23"/>
  <c r="D30" i="23"/>
  <c r="K38" i="23"/>
  <c r="K39" i="23"/>
  <c r="K40" i="23"/>
  <c r="K41" i="23"/>
  <c r="K42"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<sst xmlns="http://schemas.openxmlformats.org/spreadsheetml/2006/main" count="639" uniqueCount="319">
  <si>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</si>
  <si>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</si>
  <si>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</si>
  <si>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</si>
  <si>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</si>
  <si>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</si>
  <si>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</si>
  <si>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</si>
  <si>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</si>
  <si>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</si>
  <si>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</si>
  <si>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</si>
  <si>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</si>
  <si>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</si>
  <si>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</si>
  <si>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</si>
  <si>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</si>
  <si>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</si>
  <si>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</si>
  <si>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</si>
  <si>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</si>
  <si>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</si>
  <si>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</si>
  <si>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</si>
  <si>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</si>
  <si>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</si>
  <si>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</si>
  <si>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</si>
  <si>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</si>
  <si>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</si>
  <si>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</si>
  <si>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</si>
  <si>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</si>
  <si>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</si>
  <si>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</si>
  <si>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</si>
  <si>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</si>
  <si>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</si>
  <si>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</si>
  <si>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</si>
  <si>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</si>
  <si>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</si>
  <si>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</si>
  <si>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</si>
  <si>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</si>
  <si>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</si>
  <si>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</si>
  <si>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</si>
  <si>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</si>
  <si>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</si>
  <si>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</si>
  <si>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</si>
  <si>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</si>
  <si>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</si>
  <si>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</si>
  <si>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</si>
  <si>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</si>
  <si>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</si>
  <si>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</si>
  <si>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</si>
  <si>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</si>
  <si>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</si>
  <si>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</si>
  <si>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</si>
  <si>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</si>
  <si>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</si>
  <si>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</si>
  <si>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</si>
  <si>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</si>
  <si>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</si>
  <si>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</si>
  <si>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</si>
  <si>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</si>
  <si>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</si>
  <si>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</si>
  <si>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</si>
  <si>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</si>
  <si>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</si>
  <si>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</si>
  <si>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</si>
  <si>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</si>
  <si>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</si>
  <si>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</si>
  <si>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</si>
  <si>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</si>
  <si>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</si>
  <si>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</si>
  <si>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</si>
  <si>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</si>
  <si>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</si>
  <si>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</si>
  <si>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</si>
  <si>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</si>
  <si>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</si>
  <si>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</si>
  <si>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</si>
  <si>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</si>
  <si>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</si>
  <si>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</si>
  <si>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</si>
  <si>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</si>
  <si>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</si>
  <si>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</si>
  <si>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</si>
  <si>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</si>
  <si>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</si>
  <si>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</si>
  <si>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</si>
  <si>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</si>
  <si>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</si>
  <si>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</si>
  <si>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</si>
  <si>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</si>
  <si>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</si>
  <si>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</si>
  <si>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</si>
  <si>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</si>
  <si>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</si>
  <si>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</si>
  <si>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</si>
  <si>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</si>
  <si>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</si>
  <si>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</si>
  <si>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</si>
  <si>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</si>
  <si>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</si>
  <si>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</si>
  <si>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</si>
  <si>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</si>
  <si>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</si>
  <si>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</si>
  <si>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</si>
  <si>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</si>
  <si>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</si>
  <si>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</si>
  <si>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</si>
  <si>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</si>
  <si>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</si>
  <si>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</si>
  <si>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</si>
  <si>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</si>
  <si>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</si>
  <si>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</si>
  <si>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</si>
  <si>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</si>
  <si>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</si>
  <si>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</si>
  <si>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</si>
  <si>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</si>
  <si>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</si>
  <si>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</si>
  <si>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</si>
  <si>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</si>
  <si>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</si>
  <si>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</si>
  <si>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</si>
  <si>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</si>
  <si>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</si>
  <si>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</si>
  <si>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</si>
  <si>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</si>
  <si>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</si>
  <si>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</si>
  <si>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</si>
  <si>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</si>
  <si>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</si>
  <si>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</si>
  <si>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</si>
  <si>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</si>
  <si>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</si>
  <si>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</si>
  <si>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</si>
  <si>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</si>
  <si>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</si>
  <si>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</si>
  <si>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</si>
  <si>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</si>
  <si>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</si>
  <si>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</si>
  <si>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</si>
  <si>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</si>
  <si>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</si>
  <si>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</si>
  <si>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</si>
  <si>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</si>
  <si>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</si>
  <si>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</si>
  <si>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</si>
  <si>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</si>
  <si>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</si>
  <si>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</si>
  <si>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</si>
  <si>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</si>
  <si>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</si>
  <si>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</si>
  <si>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</si>
  <si>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</si>
  <si>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</si>
  <si>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</si>
  <si>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</si>
  <si>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</si>
  <si>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</si>
  <si>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</si>
  <si>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</si>
  <si>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</si>
  <si>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</si>
  <si>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</si>
  <si>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</si>
  <si>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</si>
  <si>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</si>
  <si>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</si>
  <si>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</si>
  <si>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</si>
  <si>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</si>
  <si>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</si>
  <si>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</si>
  <si>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</si>
  <si>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</si>
  <si>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</si>
  <si>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</si>
  <si>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</si>
  <si>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</si>
  <si>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</si>
  <si>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</si>
  <si>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</si>
  <si>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</si>
  <si>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</si>
  <si>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</si>
  <si>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</si>
  <si>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</si>
  <si>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</si>
  <si>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</si>
  <si>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</si>
  <si>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</si>
  <si>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</si>
  <si>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</si>
  <si>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</si>
  <si>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</si>
  <si>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</si>
  <si>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</si>
  <si>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</si>
  <si>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</si>
  <si>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</si>
  <si>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</si>
  <si>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</si>
  <si>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</si>
  <si>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</si>
  <si>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</si>
  <si>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</si>
  <si>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</si>
  <si>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</si>
  <si>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</si>
  <si>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</si>
  <si>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</si>
  <si>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</si>
  <si>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</si>
  <si>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</si>
  <si>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</si>
  <si>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</si>
  <si>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</si>
  <si>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</si>
  <si>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</si>
  <si>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</si>
  <si>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</si>
  <si>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</si>
  <si>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</si>
  <si>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</si>
  <si>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</si>
  <si>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</si>
  <si>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</si>
  <si>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</si>
  <si>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</si>
  <si>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</si>
  <si>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</si>
  <si>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</si>
  <si>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</si>
  <si>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</si>
  <si>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</si>
  <si>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</si>
  <si>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</si>
  <si>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</si>
  <si>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</si>
  <si>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</si>
  <si>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</si>
  <si>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松江市小規模企業者支援事業補助金</t>
    <phoneticPr fontId="1"/>
  </si>
  <si>
    <t>2 事業計画</t>
    <phoneticPr fontId="1"/>
  </si>
  <si>
    <t>設備取得及び更新並びに補修（以下「設備導入等」という。）の目的</t>
    <rPh sb="0" eb="2">
      <t>セツビ</t>
    </rPh>
    <rPh sb="2" eb="4">
      <t>シュトク</t>
    </rPh>
    <rPh sb="4" eb="5">
      <t>オヨ</t>
    </rPh>
    <rPh sb="6" eb="8">
      <t>コウシン</t>
    </rPh>
    <rPh sb="8" eb="9">
      <t>ナラ</t>
    </rPh>
    <rPh sb="11" eb="13">
      <t>ホシュウ</t>
    </rPh>
    <rPh sb="14" eb="16">
      <t>イカ</t>
    </rPh>
    <rPh sb="17" eb="19">
      <t>セツビ</t>
    </rPh>
    <rPh sb="19" eb="22">
      <t>ドウニュウトウ</t>
    </rPh>
    <rPh sb="29" eb="31">
      <t>モクテキ</t>
    </rPh>
    <phoneticPr fontId="21"/>
  </si>
  <si>
    <t>設備導入等により
期待される効果</t>
    <rPh sb="0" eb="5">
      <t>セツビドウニュウトウ</t>
    </rPh>
    <rPh sb="9" eb="11">
      <t>キタイ</t>
    </rPh>
    <rPh sb="14" eb="16">
      <t>コウカ</t>
    </rPh>
    <phoneticPr fontId="21"/>
  </si>
  <si>
    <t>設備導入等の
実施場所</t>
    <rPh sb="0" eb="4">
      <t>セツビドウニュウ</t>
    </rPh>
    <rPh sb="4" eb="5">
      <t>トウ</t>
    </rPh>
    <rPh sb="7" eb="9">
      <t>ジッシ</t>
    </rPh>
    <rPh sb="9" eb="11">
      <t>バショ</t>
    </rPh>
    <phoneticPr fontId="1"/>
  </si>
  <si>
    <t>設備導入等の概要</t>
    <rPh sb="0" eb="2">
      <t>セツビ</t>
    </rPh>
    <rPh sb="2" eb="4">
      <t>ドウニュウ</t>
    </rPh>
    <rPh sb="4" eb="5">
      <t>トウ</t>
    </rPh>
    <rPh sb="6" eb="8">
      <t>ガイヨウ</t>
    </rPh>
    <phoneticPr fontId="21"/>
  </si>
  <si>
    <t>（単位：円、税込み）</t>
    <rPh sb="1" eb="3">
      <t>タンイ</t>
    </rPh>
    <rPh sb="4" eb="5">
      <t>エン</t>
    </rPh>
    <rPh sb="6" eb="8">
      <t>ゼイコ</t>
    </rPh>
    <phoneticPr fontId="21"/>
  </si>
  <si>
    <t>設備等の名称</t>
    <rPh sb="0" eb="2">
      <t>セツビ</t>
    </rPh>
    <rPh sb="2" eb="3">
      <t>トウ</t>
    </rPh>
    <rPh sb="4" eb="6">
      <t>メイショウ</t>
    </rPh>
    <phoneticPr fontId="21"/>
  </si>
  <si>
    <t>区分</t>
    <rPh sb="0" eb="2">
      <t>クブン</t>
    </rPh>
    <phoneticPr fontId="1"/>
  </si>
  <si>
    <t>数量</t>
    <rPh sb="0" eb="2">
      <t>スウリョウ</t>
    </rPh>
    <phoneticPr fontId="21"/>
  </si>
  <si>
    <t>取得又は補修
予定価格</t>
    <rPh sb="0" eb="2">
      <t>シュトク</t>
    </rPh>
    <rPh sb="2" eb="3">
      <t>マタ</t>
    </rPh>
    <rPh sb="4" eb="6">
      <t>ホシュウ</t>
    </rPh>
    <rPh sb="7" eb="9">
      <t>ヨテイ</t>
    </rPh>
    <rPh sb="9" eb="11">
      <t>カカク</t>
    </rPh>
    <phoneticPr fontId="21"/>
  </si>
  <si>
    <t>設備の種類（※）</t>
    <rPh sb="0" eb="2">
      <t>セツビ</t>
    </rPh>
    <rPh sb="3" eb="5">
      <t>シュルイ</t>
    </rPh>
    <phoneticPr fontId="21"/>
  </si>
  <si>
    <t/>
  </si>
  <si>
    <t>※設備の場合に、減価償却資産の耐用年数等に関する省令別表第二（機械及び
　装置の耐用年数表）に規定されている設備の種類を記載すること。</t>
    <rPh sb="60" eb="62">
      <t>キサイ</t>
    </rPh>
    <phoneticPr fontId="1"/>
  </si>
  <si>
    <t>主たる設備等の
取得又は補修先</t>
    <rPh sb="0" eb="1">
      <t>シュ</t>
    </rPh>
    <rPh sb="3" eb="5">
      <t>セツビ</t>
    </rPh>
    <rPh sb="5" eb="6">
      <t>トウ</t>
    </rPh>
    <rPh sb="8" eb="10">
      <t>シュトク</t>
    </rPh>
    <rPh sb="10" eb="11">
      <t>マタ</t>
    </rPh>
    <rPh sb="12" eb="15">
      <t>ホシュウサキ</t>
    </rPh>
    <phoneticPr fontId="21"/>
  </si>
  <si>
    <t>会社名</t>
    <rPh sb="0" eb="3">
      <t>カイシャメイ</t>
    </rPh>
    <phoneticPr fontId="21"/>
  </si>
  <si>
    <t>所在地</t>
    <rPh sb="0" eb="3">
      <t>ショザイチ</t>
    </rPh>
    <phoneticPr fontId="21"/>
  </si>
  <si>
    <t>契約予定日</t>
    <rPh sb="0" eb="4">
      <t>ケイヤクヨテイ</t>
    </rPh>
    <rPh sb="4" eb="5">
      <t>ビ</t>
    </rPh>
    <phoneticPr fontId="21"/>
  </si>
  <si>
    <t>引渡予定日</t>
    <rPh sb="0" eb="5">
      <t>ヒキワタシヨテイビ</t>
    </rPh>
    <phoneticPr fontId="21"/>
  </si>
  <si>
    <t>支払予定日</t>
    <rPh sb="0" eb="5">
      <t>シハライヨテイビ</t>
    </rPh>
    <phoneticPr fontId="21"/>
  </si>
  <si>
    <t>取得費用総額</t>
    <rPh sb="0" eb="4">
      <t>シュトクヒヨウ</t>
    </rPh>
    <rPh sb="4" eb="6">
      <t>ソウガク</t>
    </rPh>
    <phoneticPr fontId="21"/>
  </si>
  <si>
    <t>円（うち消費税等</t>
    <rPh sb="0" eb="1">
      <t>エン</t>
    </rPh>
    <rPh sb="4" eb="7">
      <t>ショウヒゼイ</t>
    </rPh>
    <rPh sb="7" eb="8">
      <t>トウ</t>
    </rPh>
    <phoneticPr fontId="21"/>
  </si>
  <si>
    <t>円）</t>
    <rPh sb="0" eb="1">
      <t>エン</t>
    </rPh>
    <phoneticPr fontId="21"/>
  </si>
  <si>
    <t>※補助金交付申請額【Ｃ】は、補助対象経費【Ａ－Ｂ】の合計額の3分の2の額
  （1,000円未満切捨て、上限：30万円）</t>
    <phoneticPr fontId="21"/>
  </si>
  <si>
    <t>※補助金交付申請額【Ｃ】は、補助対象経費【Ａ－Ｂ】の合計額の3分の2の額
  （1,000円未満切捨て、上限：30万円）
※ 変更部分について【上段（　）書き：変更前】【下段：変更後】の
   上下二段書きで記載してください。</t>
    <phoneticPr fontId="21"/>
  </si>
  <si>
    <t>2 事業計画
※変更箇所
のみ記載</t>
    <rPh sb="9" eb="13">
      <t>ヘンコウカショ</t>
    </rPh>
    <rPh sb="16" eb="18">
      <t>キサイ</t>
    </rPh>
    <phoneticPr fontId="1"/>
  </si>
  <si>
    <t>2 設備導入
　等の概要</t>
    <rPh sb="2" eb="4">
      <t>セツビ</t>
    </rPh>
    <rPh sb="4" eb="6">
      <t>ドウニュウ</t>
    </rPh>
    <rPh sb="8" eb="9">
      <t>トウ</t>
    </rPh>
    <rPh sb="10" eb="12">
      <t>ガイヨウ</t>
    </rPh>
    <phoneticPr fontId="1"/>
  </si>
  <si>
    <t>設備取得及び更新並びに補修（以下「設備導入等」という。）による効果</t>
    <phoneticPr fontId="21"/>
  </si>
  <si>
    <t>導入又は補修した設備の設置場所</t>
    <rPh sb="0" eb="2">
      <t>ドウニュウ</t>
    </rPh>
    <rPh sb="2" eb="3">
      <t>マタ</t>
    </rPh>
    <rPh sb="4" eb="6">
      <t>ホシュウ</t>
    </rPh>
    <rPh sb="8" eb="10">
      <t>セツビ</t>
    </rPh>
    <rPh sb="11" eb="15">
      <t>セッチバショ</t>
    </rPh>
    <phoneticPr fontId="1"/>
  </si>
  <si>
    <t>取得又は補修
価格</t>
    <rPh sb="0" eb="2">
      <t>シュトク</t>
    </rPh>
    <rPh sb="2" eb="3">
      <t>マタ</t>
    </rPh>
    <rPh sb="4" eb="6">
      <t>ホシュウ</t>
    </rPh>
    <rPh sb="7" eb="9">
      <t>カカク</t>
    </rPh>
    <phoneticPr fontId="21"/>
  </si>
  <si>
    <t>契約日</t>
    <rPh sb="0" eb="2">
      <t>ケイヤク</t>
    </rPh>
    <rPh sb="2" eb="3">
      <t>ビ</t>
    </rPh>
    <phoneticPr fontId="21"/>
  </si>
  <si>
    <t>引渡日</t>
    <rPh sb="0" eb="2">
      <t>ヒキワタシ</t>
    </rPh>
    <rPh sb="2" eb="3">
      <t>ビ</t>
    </rPh>
    <phoneticPr fontId="21"/>
  </si>
  <si>
    <t>支払日</t>
    <rPh sb="0" eb="3">
      <t>シハライビ</t>
    </rPh>
    <phoneticPr fontId="21"/>
  </si>
  <si>
    <t>※補助金交付申請額【Ｃ】は、補助対象経費【Ａ－Ｂ】の合計額の3分の2の額
  （1,000円未満切捨て、上限：30万円）
※交付申請時および変更交付申請時と変更となった経費がある場合は、下段に
　変更後の経費を記入してください。</t>
    <phoneticPr fontId="21"/>
  </si>
  <si>
    <t>１．事業計画書
２．見積書及びその明細の写し
３．取得する工作機械等のカタログ
　　または補修する工作機械の写真
４．直近2期分の決算書の写し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</si>
</sst>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b/>
      <sz val="11"/>
      <name val="ＭＳ 明朝"/>
      <family val="1"/>
      <charset val="128"/>
    </font>
    <font>
      <b/>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512">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5"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1"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20" fillId="0" borderId="0" xfId="4" applyAlignment="1">
      <alignment wrapText="1"/>
    </xf>
    <xf numFmtId="0" fontId="18" fillId="2" borderId="60"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16" xfId="4" applyFont="1" applyFill="1" applyBorder="1"/>
    <xf numFmtId="0" fontId="18" fillId="2" borderId="51" xfId="4" applyFont="1" applyFill="1" applyBorder="1"/>
    <xf numFmtId="0" fontId="27" fillId="2" borderId="51" xfId="4" applyFont="1" applyFill="1" applyBorder="1" applyAlignment="1">
      <alignment horizontal="right"/>
    </xf>
    <xf numFmtId="0" fontId="18" fillId="2" borderId="111" xfId="4" applyFont="1" applyFill="1" applyBorder="1" applyAlignment="1">
      <alignment horizontal="center" vertical="center" wrapText="1"/>
    </xf>
    <xf numFmtId="0" fontId="27" fillId="2" borderId="28" xfId="4" applyFont="1" applyFill="1" applyBorder="1" applyAlignment="1">
      <alignment horizontal="center" vertical="center"/>
    </xf>
    <xf numFmtId="0" fontId="18" fillId="3" borderId="28" xfId="4" applyFont="1" applyFill="1" applyBorder="1" applyAlignment="1" applyProtection="1">
      <alignment horizontal="center" vertical="center" shrinkToFit="1"/>
      <protection locked="0"/>
    </xf>
    <xf numFmtId="0" fontId="18" fillId="2" borderId="61" xfId="4" applyFont="1" applyFill="1" applyBorder="1" applyAlignment="1">
      <alignment horizontal="center" vertical="center" wrapText="1"/>
    </xf>
    <xf numFmtId="0" fontId="18" fillId="2" borderId="50" xfId="4" applyFont="1" applyFill="1" applyBorder="1" applyAlignment="1">
      <alignment horizontal="center" vertical="center"/>
    </xf>
    <xf numFmtId="0" fontId="27" fillId="2" borderId="72" xfId="4" applyFont="1" applyFill="1" applyBorder="1"/>
    <xf numFmtId="38" fontId="18" fillId="2" borderId="76" xfId="5" applyFont="1" applyFill="1" applyBorder="1" applyAlignment="1" applyProtection="1">
      <alignment vertical="center"/>
    </xf>
    <xf numFmtId="0" fontId="27" fillId="2" borderId="76" xfId="4" applyFont="1" applyFill="1" applyBorder="1"/>
    <xf numFmtId="0" fontId="18" fillId="2" borderId="77" xfId="4" applyFont="1" applyFill="1" applyBorder="1"/>
    <xf numFmtId="0" fontId="18" fillId="2" borderId="0" xfId="4" applyFont="1" applyFill="1" applyBorder="1" applyAlignment="1">
      <alignment horizontal="center" vertical="center" wrapText="1"/>
    </xf>
    <xf numFmtId="0" fontId="27" fillId="2" borderId="114" xfId="4" applyFont="1" applyFill="1" applyBorder="1"/>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2" borderId="1" xfId="1" applyNumberFormat="1" applyFont="1" applyFill="1" applyBorder="1" applyAlignment="1" applyProtection="1">
      <alignment horizontal="left" vertical="center" wrapText="1"/>
    </xf>
    <xf numFmtId="3" fontId="5" fillId="2" borderId="2" xfId="1" applyNumberFormat="1" applyFont="1" applyFill="1" applyBorder="1" applyAlignment="1" applyProtection="1">
      <alignment horizontal="left" vertical="center" wrapText="1"/>
    </xf>
    <xf numFmtId="3" fontId="5" fillId="2" borderId="3" xfId="1" applyNumberFormat="1" applyFont="1" applyFill="1" applyBorder="1" applyAlignment="1" applyProtection="1">
      <alignment horizontal="left" vertical="center" wrapText="1"/>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0" fontId="13" fillId="2" borderId="28" xfId="4" applyFont="1" applyFill="1" applyBorder="1" applyAlignment="1">
      <alignment horizontal="center" vertical="center"/>
    </xf>
    <xf numFmtId="38" fontId="5" fillId="2" borderId="28" xfId="5" applyFont="1" applyFill="1" applyBorder="1" applyAlignment="1" applyProtection="1"/>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8" xfId="4" applyFont="1" applyFill="1" applyBorder="1" applyAlignment="1">
      <alignment horizontal="center" vertical="center"/>
    </xf>
    <xf numFmtId="0" fontId="13" fillId="2" borderId="30" xfId="4" applyFont="1" applyFill="1" applyBorder="1" applyAlignment="1">
      <alignment horizontal="center" vertical="center"/>
    </xf>
    <xf numFmtId="38" fontId="5" fillId="3" borderId="28" xfId="2" applyFont="1" applyFill="1" applyBorder="1" applyAlignment="1" applyProtection="1">
      <protection locked="0"/>
    </xf>
    <xf numFmtId="38" fontId="5" fillId="2" borderId="73" xfId="5" applyFont="1" applyFill="1" applyBorder="1" applyAlignment="1" applyProtection="1"/>
    <xf numFmtId="38" fontId="5" fillId="2" borderId="84" xfId="5" applyFont="1" applyFill="1" applyBorder="1" applyAlignment="1" applyProtection="1"/>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wrapText="1"/>
    </xf>
    <xf numFmtId="0" fontId="25" fillId="2" borderId="28" xfId="4" applyFont="1" applyFill="1" applyBorder="1" applyAlignment="1">
      <alignment horizontal="center" vertical="center"/>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28" xfId="4" applyFont="1" applyFill="1" applyBorder="1" applyProtection="1">
      <protection locked="0"/>
    </xf>
    <xf numFmtId="0" fontId="5" fillId="2" borderId="28" xfId="4" applyFont="1" applyFill="1" applyBorder="1"/>
    <xf numFmtId="0" fontId="13" fillId="2" borderId="28" xfId="4" applyFont="1" applyFill="1" applyBorder="1" applyAlignment="1">
      <alignment horizontal="center"/>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7"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0"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0" fontId="27" fillId="2" borderId="103" xfId="4" applyFont="1" applyFill="1" applyBorder="1" applyAlignment="1">
      <alignment horizontal="center" vertical="center" wrapText="1"/>
    </xf>
    <xf numFmtId="0" fontId="27" fillId="2" borderId="68" xfId="4" applyFont="1" applyFill="1" applyBorder="1" applyAlignment="1">
      <alignment horizontal="center" vertical="center" wrapText="1"/>
    </xf>
    <xf numFmtId="0" fontId="18" fillId="3" borderId="61" xfId="4" applyFont="1" applyFill="1" applyBorder="1" applyAlignment="1" applyProtection="1">
      <alignment horizontal="left" vertical="center" wrapText="1"/>
      <protection locked="0"/>
    </xf>
    <xf numFmtId="0" fontId="18" fillId="3" borderId="51" xfId="4" applyFont="1" applyFill="1" applyBorder="1" applyAlignment="1" applyProtection="1">
      <alignment horizontal="left" vertical="center" wrapText="1"/>
      <protection locked="0"/>
    </xf>
    <xf numFmtId="0" fontId="18" fillId="3" borderId="65" xfId="4" applyFont="1" applyFill="1" applyBorder="1" applyAlignment="1" applyProtection="1">
      <alignment horizontal="left" vertical="center" wrapText="1"/>
      <protection locked="0"/>
    </xf>
    <xf numFmtId="0" fontId="27" fillId="2" borderId="28" xfId="4" applyFont="1" applyFill="1" applyBorder="1" applyAlignment="1">
      <alignment horizontal="center" vertical="center" wrapText="1"/>
    </xf>
    <xf numFmtId="0" fontId="27" fillId="2" borderId="89" xfId="4" applyFont="1" applyFill="1" applyBorder="1" applyAlignment="1">
      <alignment horizontal="center" vertical="center" wrapText="1"/>
    </xf>
    <xf numFmtId="0" fontId="18" fillId="3" borderId="73" xfId="4" applyFont="1" applyFill="1" applyBorder="1" applyAlignment="1" applyProtection="1">
      <alignment horizontal="left" vertical="center" wrapText="1"/>
      <protection locked="0"/>
    </xf>
    <xf numFmtId="0" fontId="18" fillId="3" borderId="67" xfId="4" applyFont="1" applyFill="1" applyBorder="1" applyAlignment="1" applyProtection="1">
      <alignment horizontal="left" vertical="center" wrapText="1"/>
      <protection locked="0"/>
    </xf>
    <xf numFmtId="0" fontId="18" fillId="3" borderId="74" xfId="4" applyFont="1" applyFill="1" applyBorder="1" applyAlignment="1" applyProtection="1">
      <alignment horizontal="left" vertical="center" wrapText="1"/>
      <protection locked="0"/>
    </xf>
    <xf numFmtId="0" fontId="18" fillId="3" borderId="28" xfId="4" applyFont="1" applyFill="1" applyBorder="1" applyAlignment="1" applyProtection="1">
      <alignment horizontal="center" vertical="center" wrapText="1"/>
      <protection locked="0"/>
    </xf>
    <xf numFmtId="0" fontId="18" fillId="3" borderId="29" xfId="4" applyFont="1" applyFill="1" applyBorder="1" applyAlignment="1" applyProtection="1">
      <alignment horizontal="center" vertical="center" wrapText="1"/>
      <protection locked="0"/>
    </xf>
    <xf numFmtId="0" fontId="18" fillId="2" borderId="0" xfId="4" applyFont="1" applyFill="1" applyAlignment="1">
      <alignment horizontal="center" vertical="center" wrapText="1"/>
    </xf>
    <xf numFmtId="0" fontId="27" fillId="2" borderId="51" xfId="4" applyFont="1" applyFill="1" applyBorder="1" applyAlignment="1">
      <alignment horizontal="left" vertical="center"/>
    </xf>
    <xf numFmtId="0" fontId="27" fillId="2" borderId="73" xfId="4" applyFont="1" applyFill="1" applyBorder="1" applyAlignment="1">
      <alignment horizontal="center" vertical="center" wrapText="1"/>
    </xf>
    <xf numFmtId="0" fontId="27" fillId="2" borderId="84" xfId="4" applyFont="1" applyFill="1" applyBorder="1" applyAlignment="1">
      <alignment horizontal="center" vertical="center" wrapText="1"/>
    </xf>
    <xf numFmtId="0" fontId="27" fillId="2" borderId="28" xfId="4" applyFont="1" applyFill="1" applyBorder="1" applyAlignment="1">
      <alignment horizontal="center" vertical="center"/>
    </xf>
    <xf numFmtId="0" fontId="28" fillId="2" borderId="28" xfId="4" applyFont="1" applyFill="1" applyBorder="1" applyAlignment="1">
      <alignment horizontal="center" vertical="center" wrapText="1"/>
    </xf>
    <xf numFmtId="0" fontId="28" fillId="2" borderId="28" xfId="4" applyFont="1" applyFill="1" applyBorder="1" applyAlignment="1">
      <alignment horizontal="center" vertical="center"/>
    </xf>
    <xf numFmtId="0" fontId="18" fillId="3" borderId="73" xfId="4" applyFont="1" applyFill="1" applyBorder="1" applyAlignment="1" applyProtection="1">
      <alignment horizontal="center" vertical="center" wrapText="1" shrinkToFit="1"/>
      <protection locked="0"/>
    </xf>
    <xf numFmtId="0" fontId="18" fillId="3" borderId="84" xfId="4" applyFont="1" applyFill="1" applyBorder="1" applyAlignment="1" applyProtection="1">
      <alignment horizontal="center" vertical="center" wrapText="1" shrinkToFit="1"/>
      <protection locked="0"/>
    </xf>
    <xf numFmtId="0" fontId="18" fillId="3" borderId="28" xfId="4" applyFont="1" applyFill="1" applyBorder="1" applyAlignment="1" applyProtection="1">
      <alignment horizontal="center" vertical="center" shrinkToFit="1"/>
      <protection locked="0"/>
    </xf>
    <xf numFmtId="38" fontId="18" fillId="3" borderId="28" xfId="5" applyFont="1" applyFill="1" applyBorder="1" applyAlignment="1" applyProtection="1">
      <alignment vertical="center" shrinkToFit="1"/>
      <protection locked="0"/>
    </xf>
    <xf numFmtId="0" fontId="18" fillId="2" borderId="61" xfId="4" applyFont="1" applyFill="1" applyBorder="1" applyAlignment="1">
      <alignment horizontal="left" vertical="center" wrapText="1"/>
    </xf>
    <xf numFmtId="0" fontId="18" fillId="2" borderId="51" xfId="4" applyFont="1" applyFill="1" applyBorder="1" applyAlignment="1">
      <alignment horizontal="left" vertical="center" wrapText="1"/>
    </xf>
    <xf numFmtId="0" fontId="18" fillId="2" borderId="65" xfId="4" applyFont="1" applyFill="1" applyBorder="1" applyAlignment="1">
      <alignment horizontal="left" vertical="center" wrapText="1"/>
    </xf>
    <xf numFmtId="0" fontId="18" fillId="2" borderId="67" xfId="4" applyFont="1" applyFill="1" applyBorder="1" applyAlignment="1">
      <alignment horizontal="center" vertical="center"/>
    </xf>
    <xf numFmtId="0" fontId="18" fillId="2" borderId="50" xfId="4" applyFont="1" applyFill="1" applyBorder="1" applyAlignment="1">
      <alignment horizontal="center" vertical="center"/>
    </xf>
    <xf numFmtId="176" fontId="18" fillId="3" borderId="28" xfId="5" applyNumberFormat="1" applyFont="1" applyFill="1" applyBorder="1" applyAlignment="1" applyProtection="1">
      <alignment vertical="center" wrapText="1" shrinkToFit="1"/>
      <protection locked="0"/>
    </xf>
    <xf numFmtId="0" fontId="27" fillId="2" borderId="31" xfId="4" applyFont="1" applyFill="1" applyBorder="1" applyAlignment="1">
      <alignment horizontal="center" vertical="center"/>
    </xf>
    <xf numFmtId="0" fontId="27" fillId="2" borderId="75" xfId="4" applyFont="1" applyFill="1" applyBorder="1" applyAlignment="1">
      <alignment horizontal="center" vertical="center"/>
    </xf>
    <xf numFmtId="38" fontId="18" fillId="3" borderId="76" xfId="2" applyFont="1" applyFill="1" applyBorder="1" applyAlignment="1" applyProtection="1">
      <alignment horizontal="right" vertical="center"/>
      <protection locked="0"/>
    </xf>
    <xf numFmtId="176" fontId="18" fillId="3" borderId="28" xfId="4" applyNumberFormat="1" applyFont="1" applyFill="1" applyBorder="1" applyAlignment="1" applyProtection="1">
      <alignment horizontal="center" vertical="center"/>
      <protection locked="0"/>
    </xf>
    <xf numFmtId="0" fontId="27" fillId="2" borderId="73" xfId="4" applyFont="1" applyFill="1" applyBorder="1" applyAlignment="1">
      <alignment horizontal="center" vertical="center"/>
    </xf>
    <xf numFmtId="0" fontId="27" fillId="2" borderId="67" xfId="4" applyFont="1" applyFill="1" applyBorder="1" applyAlignment="1">
      <alignment horizontal="center" vertical="center"/>
    </xf>
    <xf numFmtId="0" fontId="27" fillId="2" borderId="84" xfId="4"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0" fontId="13" fillId="2" borderId="96"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179" fontId="5" fillId="2" borderId="28" xfId="5" applyNumberFormat="1" applyFont="1" applyFill="1" applyBorder="1" applyAlignment="1" applyProtection="1">
      <alignmen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38" fontId="5" fillId="2" borderId="28" xfId="2" applyFont="1" applyFill="1" applyBorder="1" applyAlignment="1" applyProtection="1">
      <alignment horizontal="right" vertical="center"/>
    </xf>
    <xf numFmtId="0" fontId="13" fillId="2" borderId="89"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89"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179" fontId="5" fillId="2" borderId="28" xfId="5" applyNumberFormat="1" applyFont="1" applyFill="1" applyBorder="1" applyAlignment="1" applyProtection="1"/>
    <xf numFmtId="0" fontId="27" fillId="2" borderId="78" xfId="4" applyFont="1" applyFill="1" applyBorder="1" applyAlignment="1">
      <alignment horizontal="center" vertical="center" wrapText="1"/>
    </xf>
    <xf numFmtId="0" fontId="27" fillId="2" borderId="82" xfId="4" applyFont="1" applyFill="1" applyBorder="1" applyAlignment="1">
      <alignment horizontal="center" vertical="center" wrapText="1"/>
    </xf>
    <xf numFmtId="0" fontId="27" fillId="2" borderId="25" xfId="4" applyFont="1" applyFill="1" applyBorder="1" applyAlignment="1">
      <alignment horizontal="center" vertical="center" wrapText="1"/>
    </xf>
    <xf numFmtId="0" fontId="18" fillId="3" borderId="85" xfId="4" applyFont="1" applyFill="1" applyBorder="1" applyAlignment="1" applyProtection="1">
      <alignment horizontal="left" vertical="center" wrapText="1"/>
      <protection locked="0"/>
    </xf>
    <xf numFmtId="0" fontId="18" fillId="3" borderId="86" xfId="4" applyFont="1" applyFill="1" applyBorder="1" applyAlignment="1" applyProtection="1">
      <alignment horizontal="left" vertical="center" wrapText="1"/>
      <protection locked="0"/>
    </xf>
    <xf numFmtId="0" fontId="18" fillId="3" borderId="87" xfId="4" applyFont="1" applyFill="1" applyBorder="1" applyAlignment="1" applyProtection="1">
      <alignment horizontal="left" vertical="center" wrapText="1"/>
      <protection locked="0"/>
    </xf>
    <xf numFmtId="0" fontId="18" fillId="2" borderId="0" xfId="4" applyFont="1" applyFill="1" applyBorder="1" applyAlignment="1">
      <alignment horizontal="center" vertical="center" wrapText="1"/>
    </xf>
    <xf numFmtId="38" fontId="18" fillId="3" borderId="76" xfId="5" applyFont="1" applyFill="1" applyBorder="1" applyAlignment="1" applyProtection="1">
      <alignment horizontal="right"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13" fillId="2" borderId="104" xfId="4" applyFont="1" applyFill="1" applyBorder="1" applyAlignment="1">
      <alignment horizontal="center" vertical="center"/>
    </xf>
    <xf numFmtId="0" fontId="5" fillId="2" borderId="104" xfId="4" applyFont="1" applyFill="1" applyBorder="1" applyAlignment="1">
      <alignment horizontal="center" vertical="center" shrinkToFit="1"/>
    </xf>
    <xf numFmtId="0" fontId="5" fillId="2" borderId="106" xfId="4" applyFont="1" applyFill="1" applyBorder="1" applyAlignment="1">
      <alignment horizontal="center" vertical="center" shrinkToFit="1"/>
    </xf>
    <xf numFmtId="0" fontId="13" fillId="2" borderId="105" xfId="4" applyFont="1" applyFill="1" applyBorder="1" applyAlignment="1">
      <alignment horizontal="center" vertical="center" wrapText="1"/>
    </xf>
    <xf numFmtId="0" fontId="13" fillId="2" borderId="112" xfId="4" applyFont="1" applyFill="1" applyBorder="1" applyAlignment="1">
      <alignment horizontal="center" vertical="center" wrapText="1"/>
    </xf>
    <xf numFmtId="0" fontId="13" fillId="2" borderId="113" xfId="4" applyFont="1" applyFill="1" applyBorder="1" applyAlignment="1">
      <alignment horizontal="center" vertical="center" wrapText="1"/>
    </xf>
    <xf numFmtId="0" fontId="28" fillId="2" borderId="25" xfId="4" applyFont="1" applyFill="1" applyBorder="1" applyAlignment="1">
      <alignment horizontal="center" vertical="center" wrapText="1"/>
    </xf>
    <xf numFmtId="0" fontId="28" fillId="2" borderId="104" xfId="4" applyFont="1" applyFill="1" applyBorder="1" applyAlignment="1">
      <alignment horizontal="center" vertical="center" wrapText="1"/>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38" fontId="18" fillId="3" borderId="75" xfId="2" applyFont="1" applyFill="1" applyBorder="1" applyAlignment="1" applyProtection="1">
      <alignment horizontal="right" vertical="center" shrinkToFit="1"/>
      <protection locked="0"/>
    </xf>
    <xf numFmtId="38" fontId="18" fillId="3" borderId="76" xfId="2" applyFont="1" applyFill="1" applyBorder="1" applyAlignment="1" applyProtection="1">
      <alignment horizontal="right" vertical="center" shrinkToFit="1"/>
      <protection locked="0"/>
    </xf>
    <xf numFmtId="38" fontId="18" fillId="3" borderId="75" xfId="5" applyFont="1" applyFill="1" applyBorder="1" applyAlignment="1" applyProtection="1">
      <alignment horizontal="right" vertical="center" shrinkToFit="1"/>
      <protection locked="0"/>
    </xf>
    <xf numFmtId="38" fontId="18" fillId="3" borderId="76" xfId="5" applyFont="1" applyFill="1" applyBorder="1" applyAlignment="1" applyProtection="1">
      <alignment horizontal="right" vertical="center" shrinkToFit="1"/>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1" workbookViewId="0">
      <selection activeCell="D19" sqref="D19"/>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232</v>
      </c>
      <c r="E2" s="9" t="s">
        <v>231</v>
      </c>
    </row>
    <row r="3" spans="1:5" ht="93.75" x14ac:dyDescent="0.4">
      <c r="A3" s="8">
        <v>2</v>
      </c>
      <c r="B3" s="8" t="s">
        <v>87</v>
      </c>
      <c r="C3" s="8" t="s">
        <v>89</v>
      </c>
      <c r="D3" s="9" t="s">
        <v>232</v>
      </c>
      <c r="E3" s="9" t="s">
        <v>231</v>
      </c>
    </row>
    <row r="4" spans="1:5" ht="93.75" x14ac:dyDescent="0.4">
      <c r="A4" s="8">
        <v>3</v>
      </c>
      <c r="B4" s="8" t="s">
        <v>90</v>
      </c>
      <c r="C4" s="8" t="s">
        <v>98</v>
      </c>
      <c r="D4" s="9" t="s">
        <v>233</v>
      </c>
      <c r="E4" s="9" t="s">
        <v>231</v>
      </c>
    </row>
    <row r="5" spans="1:5" ht="75" x14ac:dyDescent="0.4">
      <c r="A5" s="8">
        <v>4</v>
      </c>
      <c r="B5" s="8" t="s">
        <v>90</v>
      </c>
      <c r="C5" s="8" t="s">
        <v>99</v>
      </c>
      <c r="D5" s="9" t="s">
        <v>234</v>
      </c>
      <c r="E5" s="9" t="s">
        <v>231</v>
      </c>
    </row>
    <row r="6" spans="1:5" ht="75" x14ac:dyDescent="0.4">
      <c r="A6" s="8">
        <v>5</v>
      </c>
      <c r="B6" s="8" t="s">
        <v>91</v>
      </c>
      <c r="C6" s="8" t="s">
        <v>100</v>
      </c>
      <c r="D6" s="9" t="s">
        <v>235</v>
      </c>
      <c r="E6" s="9" t="s">
        <v>231</v>
      </c>
    </row>
    <row r="7" spans="1:5" ht="75" x14ac:dyDescent="0.4">
      <c r="A7" s="8">
        <v>6</v>
      </c>
      <c r="B7" s="8" t="s">
        <v>91</v>
      </c>
      <c r="C7" s="8" t="s">
        <v>119</v>
      </c>
      <c r="D7" s="9" t="s">
        <v>235</v>
      </c>
      <c r="E7" s="9" t="s">
        <v>231</v>
      </c>
    </row>
    <row r="8" spans="1:5" ht="112.5" x14ac:dyDescent="0.4">
      <c r="A8" s="8">
        <v>7</v>
      </c>
      <c r="B8" s="8" t="s">
        <v>93</v>
      </c>
      <c r="C8" s="8" t="s">
        <v>101</v>
      </c>
      <c r="D8" s="9" t="s">
        <v>236</v>
      </c>
      <c r="E8" s="9" t="s">
        <v>237</v>
      </c>
    </row>
    <row r="9" spans="1:5" ht="112.5" x14ac:dyDescent="0.4">
      <c r="A9" s="8">
        <v>8</v>
      </c>
      <c r="B9" s="8" t="s">
        <v>93</v>
      </c>
      <c r="C9" s="8" t="s">
        <v>102</v>
      </c>
      <c r="D9" s="9" t="s">
        <v>236</v>
      </c>
      <c r="E9" s="9" t="s">
        <v>237</v>
      </c>
    </row>
    <row r="10" spans="1:5" ht="93.75" x14ac:dyDescent="0.4">
      <c r="A10" s="8">
        <v>9</v>
      </c>
      <c r="B10" s="8" t="s">
        <v>94</v>
      </c>
      <c r="C10" s="8" t="s">
        <v>103</v>
      </c>
      <c r="D10" s="9" t="s">
        <v>238</v>
      </c>
      <c r="E10" s="9" t="s">
        <v>239</v>
      </c>
    </row>
    <row r="11" spans="1:5" ht="75" x14ac:dyDescent="0.4">
      <c r="A11" s="8">
        <v>10</v>
      </c>
      <c r="B11" s="8" t="s">
        <v>92</v>
      </c>
      <c r="C11" s="8" t="s">
        <v>104</v>
      </c>
      <c r="D11" s="9" t="s">
        <v>240</v>
      </c>
      <c r="E11" s="9" t="s">
        <v>231</v>
      </c>
    </row>
    <row r="12" spans="1:5" ht="93.75" x14ac:dyDescent="0.4">
      <c r="A12" s="8">
        <v>11</v>
      </c>
      <c r="B12" s="8" t="s">
        <v>95</v>
      </c>
      <c r="C12" s="8" t="s">
        <v>105</v>
      </c>
      <c r="D12" s="9" t="s">
        <v>235</v>
      </c>
      <c r="E12" s="9" t="s">
        <v>239</v>
      </c>
    </row>
    <row r="13" spans="1:5" ht="93.75" x14ac:dyDescent="0.4">
      <c r="A13" s="8">
        <v>12</v>
      </c>
      <c r="B13" s="8" t="s">
        <v>95</v>
      </c>
      <c r="C13" s="8" t="s">
        <v>106</v>
      </c>
      <c r="D13" s="9" t="s">
        <v>235</v>
      </c>
      <c r="E13" s="9" t="s">
        <v>239</v>
      </c>
    </row>
    <row r="14" spans="1:5" ht="93.75" x14ac:dyDescent="0.4">
      <c r="A14" s="8">
        <v>13</v>
      </c>
      <c r="B14" s="8" t="s">
        <v>95</v>
      </c>
      <c r="C14" s="8" t="s">
        <v>107</v>
      </c>
      <c r="D14" s="9" t="s">
        <v>235</v>
      </c>
      <c r="E14" s="9" t="s">
        <v>239</v>
      </c>
    </row>
    <row r="15" spans="1:5" ht="112.5" x14ac:dyDescent="0.4">
      <c r="A15" s="8">
        <v>14</v>
      </c>
      <c r="B15" s="8" t="s">
        <v>96</v>
      </c>
      <c r="C15" s="8" t="s">
        <v>108</v>
      </c>
      <c r="D15" s="9" t="s">
        <v>241</v>
      </c>
      <c r="E15" s="9" t="s">
        <v>231</v>
      </c>
    </row>
    <row r="16" spans="1:5" ht="112.5" x14ac:dyDescent="0.4">
      <c r="A16" s="8">
        <v>15</v>
      </c>
      <c r="B16" s="8" t="s">
        <v>96</v>
      </c>
      <c r="C16" s="8" t="s">
        <v>109</v>
      </c>
      <c r="D16" s="9" t="s">
        <v>241</v>
      </c>
      <c r="E16" s="9" t="s">
        <v>231</v>
      </c>
    </row>
    <row r="17" spans="1:5" ht="112.5" x14ac:dyDescent="0.4">
      <c r="A17" s="8">
        <v>16</v>
      </c>
      <c r="B17" s="8" t="s">
        <v>96</v>
      </c>
      <c r="C17" s="8" t="s">
        <v>110</v>
      </c>
      <c r="D17" s="9" t="s">
        <v>241</v>
      </c>
      <c r="E17" s="9" t="s">
        <v>231</v>
      </c>
    </row>
    <row r="18" spans="1:5" ht="93.75" x14ac:dyDescent="0.4">
      <c r="A18" s="8">
        <v>17</v>
      </c>
      <c r="B18" s="8" t="s">
        <v>97</v>
      </c>
      <c r="C18" s="8" t="s">
        <v>111</v>
      </c>
      <c r="D18" s="9" t="s">
        <v>318</v>
      </c>
      <c r="E18" s="9" t="s">
        <v>242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109" t="s">
        <v>68</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371" t="s">
        <v>138</v>
      </c>
      <c r="B2" s="371"/>
      <c r="C2" s="371"/>
      <c r="D2" s="371"/>
      <c r="E2" s="371"/>
      <c r="F2" s="371"/>
      <c r="G2" s="371"/>
      <c r="H2" s="371"/>
      <c r="I2" s="371"/>
      <c r="J2" s="371"/>
      <c r="K2" s="371"/>
      <c r="L2" s="371"/>
      <c r="M2" s="372" t="s">
        <v>71</v>
      </c>
      <c r="N2" s="372"/>
      <c r="O2" s="109" t="s">
        <v>69</v>
      </c>
      <c r="P2" s="109"/>
      <c r="Q2" s="109"/>
      <c r="R2" s="109"/>
      <c r="S2" s="109"/>
      <c r="T2" s="109"/>
      <c r="U2" s="109"/>
      <c r="V2" s="109"/>
      <c r="W2" s="109"/>
      <c r="X2" s="109"/>
      <c r="Y2" s="109"/>
      <c r="Z2" s="109"/>
      <c r="AA2" s="109"/>
      <c r="AB2" s="109"/>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32" ht="20.100000000000001" customHeight="1" x14ac:dyDescent="0.4">
      <c r="A4" s="52"/>
      <c r="B4" s="151" t="s">
        <v>8</v>
      </c>
      <c r="C4" s="151"/>
      <c r="D4" s="151"/>
      <c r="E4" s="151"/>
      <c r="F4" s="151"/>
      <c r="G4" s="151"/>
      <c r="H4" s="151"/>
      <c r="I4" s="15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116" t="s">
        <v>19</v>
      </c>
      <c r="H5" s="116"/>
      <c r="I5" s="116"/>
      <c r="J5" s="116"/>
      <c r="K5" s="116"/>
      <c r="L5" s="130" t="s">
        <v>9</v>
      </c>
      <c r="M5" s="130"/>
      <c r="N5" s="130"/>
      <c r="O5" s="130"/>
      <c r="P5" s="130"/>
      <c r="Q5" s="130"/>
      <c r="R5" s="150">
        <f>基本情報設定シート!$C$9</f>
        <v>0</v>
      </c>
      <c r="S5" s="150"/>
      <c r="T5" s="150"/>
      <c r="U5" s="150"/>
      <c r="V5" s="150"/>
      <c r="W5" s="150"/>
      <c r="X5" s="150"/>
      <c r="Y5" s="150"/>
      <c r="Z5" s="150"/>
      <c r="AA5" s="150"/>
      <c r="AB5" s="150"/>
    </row>
    <row r="6" spans="1:32" ht="20.100000000000001" customHeight="1" x14ac:dyDescent="0.4">
      <c r="A6" s="50"/>
      <c r="B6" s="51"/>
      <c r="C6" s="51"/>
      <c r="D6" s="51"/>
      <c r="E6" s="51"/>
      <c r="F6" s="51"/>
      <c r="G6" s="116"/>
      <c r="H6" s="116"/>
      <c r="I6" s="116"/>
      <c r="J6" s="116"/>
      <c r="K6" s="116"/>
      <c r="L6" s="149" t="s">
        <v>10</v>
      </c>
      <c r="M6" s="149"/>
      <c r="N6" s="149"/>
      <c r="O6" s="149"/>
      <c r="P6" s="149"/>
      <c r="Q6" s="149"/>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116"/>
      <c r="H7" s="116"/>
      <c r="I7" s="116"/>
      <c r="J7" s="116"/>
      <c r="K7" s="116"/>
      <c r="L7" s="149"/>
      <c r="M7" s="149"/>
      <c r="N7" s="149"/>
      <c r="O7" s="149"/>
      <c r="P7" s="149"/>
      <c r="Q7" s="149"/>
      <c r="R7" s="150" t="str">
        <f>基本情報設定シート!$C$4&amp;"　"&amp;基本情報設定シート!$C$5</f>
        <v>　</v>
      </c>
      <c r="S7" s="150"/>
      <c r="T7" s="150"/>
      <c r="U7" s="150"/>
      <c r="V7" s="150"/>
      <c r="W7" s="150"/>
      <c r="X7" s="150"/>
      <c r="Y7" s="150"/>
      <c r="Z7" s="150"/>
      <c r="AA7" s="150"/>
      <c r="AB7" s="150"/>
    </row>
    <row r="8" spans="1:32" s="3" customFormat="1" ht="60" customHeight="1" thickTop="1" thickBot="1" x14ac:dyDescent="0.45">
      <c r="A8" s="49"/>
      <c r="B8" s="375"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49"/>
      <c r="AD8" s="20"/>
      <c r="AE8" s="317" t="s">
        <v>146</v>
      </c>
      <c r="AF8" s="318"/>
    </row>
    <row r="9" spans="1:32" s="3" customFormat="1" ht="39.950000000000003"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248</v>
      </c>
      <c r="AE9" s="82" t="s">
        <v>144</v>
      </c>
      <c r="AF9" s="82" t="s">
        <v>145</v>
      </c>
    </row>
    <row r="10" spans="1:32" s="3" customFormat="1" ht="50.1" customHeight="1" x14ac:dyDescent="0.4">
      <c r="A10" s="49"/>
      <c r="B10" s="275" t="s">
        <v>20</v>
      </c>
      <c r="C10" s="275"/>
      <c r="D10" s="275"/>
      <c r="E10" s="275"/>
      <c r="F10" s="275"/>
      <c r="G10" s="275"/>
      <c r="H10" s="302"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03"/>
      <c r="J10" s="303"/>
      <c r="K10" s="303"/>
      <c r="L10" s="304"/>
      <c r="M10" s="286" t="s">
        <v>21</v>
      </c>
      <c r="N10" s="287"/>
      <c r="O10" s="287"/>
      <c r="P10" s="287"/>
      <c r="Q10" s="288"/>
      <c r="R10" s="286"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87"/>
      <c r="T10" s="287"/>
      <c r="U10" s="287"/>
      <c r="V10" s="287"/>
      <c r="W10" s="287"/>
      <c r="X10" s="287"/>
      <c r="Y10" s="287"/>
      <c r="Z10" s="287"/>
      <c r="AA10" s="288"/>
      <c r="AB10" s="49"/>
      <c r="AD10" s="81" t="s">
        <v>249</v>
      </c>
      <c r="AE10" s="59"/>
      <c r="AF10" s="60"/>
    </row>
    <row r="11" spans="1:32" s="3" customFormat="1" ht="20.100000000000001" customHeight="1" x14ac:dyDescent="0.4">
      <c r="A11" s="49"/>
      <c r="B11" s="275" t="s">
        <v>1</v>
      </c>
      <c r="C11" s="275"/>
      <c r="D11" s="275"/>
      <c r="E11" s="275"/>
      <c r="F11" s="275"/>
      <c r="G11" s="275"/>
      <c r="H11" s="120" t="e">
        <f>'(様式1号)交付申請書'!$F$10</f>
        <v>#NUM!</v>
      </c>
      <c r="I11" s="121"/>
      <c r="J11" s="121"/>
      <c r="K11" s="121"/>
      <c r="L11" s="122"/>
      <c r="M11" s="373" t="s">
        <v>22</v>
      </c>
      <c r="N11" s="374"/>
      <c r="O11" s="374"/>
      <c r="P11" s="374"/>
      <c r="Q11" s="374"/>
      <c r="R11" s="276" t="str">
        <f>基本情報設定シート!$C$10</f>
        <v>松江市小規模企業者支援事業補助金</v>
      </c>
      <c r="S11" s="277"/>
      <c r="T11" s="277"/>
      <c r="U11" s="277"/>
      <c r="V11" s="277"/>
      <c r="W11" s="277"/>
      <c r="X11" s="277"/>
      <c r="Y11" s="277"/>
      <c r="Z11" s="277"/>
      <c r="AA11" s="278"/>
      <c r="AB11" s="49"/>
      <c r="AD11" s="81" t="s">
        <v>250</v>
      </c>
      <c r="AE11" s="59"/>
      <c r="AF11" s="60"/>
    </row>
    <row r="12" spans="1:32" s="3" customFormat="1" ht="20.100000000000001" customHeight="1" x14ac:dyDescent="0.4">
      <c r="A12" s="49"/>
      <c r="B12" s="117" t="s">
        <v>61</v>
      </c>
      <c r="C12" s="118"/>
      <c r="D12" s="118"/>
      <c r="E12" s="118"/>
      <c r="F12" s="118"/>
      <c r="G12" s="119"/>
      <c r="H12" s="287" t="str">
        <f>基本情報設定シート!$C$11</f>
        <v>小規模企業者支援事業</v>
      </c>
      <c r="I12" s="287"/>
      <c r="J12" s="287"/>
      <c r="K12" s="287"/>
      <c r="L12" s="287"/>
      <c r="M12" s="287"/>
      <c r="N12" s="287"/>
      <c r="O12" s="287"/>
      <c r="P12" s="287"/>
      <c r="Q12" s="287"/>
      <c r="R12" s="287"/>
      <c r="S12" s="287"/>
      <c r="T12" s="287"/>
      <c r="U12" s="287"/>
      <c r="V12" s="287"/>
      <c r="W12" s="287"/>
      <c r="X12" s="287"/>
      <c r="Y12" s="287"/>
      <c r="Z12" s="287"/>
      <c r="AA12" s="288"/>
      <c r="AB12" s="49"/>
    </row>
    <row r="13" spans="1:32" s="3" customFormat="1" ht="150" customHeight="1" x14ac:dyDescent="0.4">
      <c r="A13" s="49"/>
      <c r="B13" s="286" t="str">
        <f>M2&amp;"内容"</f>
        <v>変更内容</v>
      </c>
      <c r="C13" s="287"/>
      <c r="D13" s="287"/>
      <c r="E13" s="287"/>
      <c r="F13" s="287"/>
      <c r="G13" s="288"/>
      <c r="H13" s="369"/>
      <c r="I13" s="369"/>
      <c r="J13" s="369"/>
      <c r="K13" s="369"/>
      <c r="L13" s="369"/>
      <c r="M13" s="369"/>
      <c r="N13" s="369"/>
      <c r="O13" s="369"/>
      <c r="P13" s="369"/>
      <c r="Q13" s="369"/>
      <c r="R13" s="369"/>
      <c r="S13" s="369"/>
      <c r="T13" s="369"/>
      <c r="U13" s="369"/>
      <c r="V13" s="369"/>
      <c r="W13" s="369"/>
      <c r="X13" s="369"/>
      <c r="Y13" s="369"/>
      <c r="Z13" s="369"/>
      <c r="AA13" s="370"/>
      <c r="AB13" s="49"/>
    </row>
    <row r="14" spans="1:32" s="3" customFormat="1" ht="150" customHeight="1" x14ac:dyDescent="0.4">
      <c r="A14" s="49"/>
      <c r="B14" s="286" t="str">
        <f>M2&amp;"理由"</f>
        <v>変更理由</v>
      </c>
      <c r="C14" s="287"/>
      <c r="D14" s="287"/>
      <c r="E14" s="287"/>
      <c r="F14" s="287"/>
      <c r="G14" s="288"/>
      <c r="H14" s="369"/>
      <c r="I14" s="369"/>
      <c r="J14" s="369"/>
      <c r="K14" s="369"/>
      <c r="L14" s="369"/>
      <c r="M14" s="369"/>
      <c r="N14" s="369"/>
      <c r="O14" s="369"/>
      <c r="P14" s="369"/>
      <c r="Q14" s="369"/>
      <c r="R14" s="369"/>
      <c r="S14" s="369"/>
      <c r="T14" s="369"/>
      <c r="U14" s="369"/>
      <c r="V14" s="369"/>
      <c r="W14" s="369"/>
      <c r="X14" s="369"/>
      <c r="Y14" s="369"/>
      <c r="Z14" s="369"/>
      <c r="AA14" s="370"/>
      <c r="AB14" s="49"/>
    </row>
    <row r="15" spans="1:32" s="3" customFormat="1" ht="20.100000000000001" customHeight="1" x14ac:dyDescent="0.4">
      <c r="A15" s="49"/>
      <c r="B15" s="117" t="s">
        <v>18</v>
      </c>
      <c r="C15" s="118"/>
      <c r="D15" s="118"/>
      <c r="E15" s="118"/>
      <c r="F15" s="118"/>
      <c r="G15" s="119"/>
      <c r="H15" s="315" t="s">
        <v>135</v>
      </c>
      <c r="I15" s="315"/>
      <c r="J15" s="315"/>
      <c r="K15" s="315"/>
      <c r="L15" s="315"/>
      <c r="M15" s="315"/>
      <c r="N15" s="315"/>
      <c r="O15" s="315"/>
      <c r="P15" s="315"/>
      <c r="Q15" s="315"/>
      <c r="R15" s="315"/>
      <c r="S15" s="315"/>
      <c r="T15" s="315"/>
      <c r="U15" s="315"/>
      <c r="V15" s="315"/>
      <c r="W15" s="315"/>
      <c r="X15" s="315"/>
      <c r="Y15" s="315"/>
      <c r="Z15" s="315"/>
      <c r="AA15" s="316"/>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KEQxWSjPb7a2c0Ta3XPIYnljOIccVRgt7emIO/Nv/W61R22niGOMvSbVu0GUBAKp9W+j5/iFMz6uSnOz1k8ERA==" saltValue="2m0aVmRkB5ku8SmDPYzW6A=="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AE13" sqref="AE1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109" t="s">
        <v>75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116" t="s">
        <v>142</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32" ht="20.100000000000001" customHeight="1" x14ac:dyDescent="0.4">
      <c r="A3" s="50"/>
      <c r="B3" s="51"/>
      <c r="C3" s="51"/>
      <c r="D3" s="51"/>
      <c r="E3" s="51"/>
      <c r="F3" s="51"/>
      <c r="G3" s="51"/>
      <c r="H3" s="51"/>
      <c r="I3" s="51"/>
      <c r="J3" s="51"/>
      <c r="K3" s="51"/>
      <c r="L3" s="51"/>
      <c r="M3" s="51"/>
      <c r="N3" s="51"/>
      <c r="O3" s="51"/>
      <c r="P3" s="51"/>
      <c r="Q3" s="51"/>
      <c r="R3" s="51"/>
      <c r="S3" s="51"/>
      <c r="T3" s="51"/>
      <c r="U3" s="298">
        <f>$U$15</f>
        <v>0</v>
      </c>
      <c r="V3" s="298"/>
      <c r="W3" s="298"/>
      <c r="X3" s="298"/>
      <c r="Y3" s="298"/>
      <c r="Z3" s="298"/>
      <c r="AA3" s="298"/>
      <c r="AB3" s="51"/>
    </row>
    <row r="4" spans="1:32"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32"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32" s="20" customFormat="1" ht="60" customHeight="1" thickTop="1" thickBot="1" x14ac:dyDescent="0.45">
      <c r="A8" s="57"/>
      <c r="B8" s="108" t="s">
        <v>143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57"/>
      <c r="AE8" s="317" t="s">
        <v>146</v>
      </c>
      <c r="AF8" s="318"/>
    </row>
    <row r="9" spans="1:32" s="3" customFormat="1" ht="30"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248</v>
      </c>
      <c r="AE9" s="82" t="s">
        <v>144</v>
      </c>
      <c r="AF9" s="82" t="s">
        <v>145</v>
      </c>
    </row>
    <row r="10" spans="1:32" s="3" customFormat="1" ht="39.950000000000003" customHeight="1" x14ac:dyDescent="0.4">
      <c r="A10" s="71"/>
      <c r="B10" s="275" t="s">
        <v>20</v>
      </c>
      <c r="C10" s="275"/>
      <c r="D10" s="275"/>
      <c r="E10" s="275"/>
      <c r="F10" s="275"/>
      <c r="G10" s="275"/>
      <c r="H10" s="302"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03"/>
      <c r="J10" s="303"/>
      <c r="K10" s="303"/>
      <c r="L10" s="304"/>
      <c r="M10" s="286" t="s">
        <v>21</v>
      </c>
      <c r="N10" s="287"/>
      <c r="O10" s="287"/>
      <c r="P10" s="287"/>
      <c r="Q10" s="288"/>
      <c r="R10" s="286"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87"/>
      <c r="T10" s="287"/>
      <c r="U10" s="287"/>
      <c r="V10" s="287"/>
      <c r="W10" s="287"/>
      <c r="X10" s="287"/>
      <c r="Y10" s="287"/>
      <c r="Z10" s="287"/>
      <c r="AA10" s="288"/>
      <c r="AB10" s="71"/>
      <c r="AD10" s="81" t="s">
        <v>249</v>
      </c>
      <c r="AE10" s="59"/>
      <c r="AF10" s="60"/>
    </row>
    <row r="11" spans="1:32" s="3" customFormat="1" ht="20.100000000000001" customHeight="1" x14ac:dyDescent="0.4">
      <c r="A11" s="49"/>
      <c r="B11" s="275" t="s">
        <v>1</v>
      </c>
      <c r="C11" s="275"/>
      <c r="D11" s="275"/>
      <c r="E11" s="275"/>
      <c r="F11" s="275"/>
      <c r="G11" s="275"/>
      <c r="H11" s="120" t="e">
        <f>'(様式1号)交付申請書'!$F$10</f>
        <v>#NUM!</v>
      </c>
      <c r="I11" s="121"/>
      <c r="J11" s="121"/>
      <c r="K11" s="121"/>
      <c r="L11" s="122"/>
      <c r="M11" s="286" t="s">
        <v>22</v>
      </c>
      <c r="N11" s="287"/>
      <c r="O11" s="287"/>
      <c r="P11" s="287"/>
      <c r="Q11" s="288"/>
      <c r="R11" s="276" t="str">
        <f>基本情報設定シート!$C$10</f>
        <v>松江市小規模企業者支援事業補助金</v>
      </c>
      <c r="S11" s="277"/>
      <c r="T11" s="277"/>
      <c r="U11" s="277"/>
      <c r="V11" s="277"/>
      <c r="W11" s="277"/>
      <c r="X11" s="277"/>
      <c r="Y11" s="277"/>
      <c r="Z11" s="277"/>
      <c r="AA11" s="278"/>
      <c r="AB11" s="49"/>
      <c r="AD11" s="81" t="s">
        <v>250</v>
      </c>
      <c r="AE11" s="59"/>
      <c r="AF11" s="60"/>
    </row>
    <row r="12" spans="1:32" s="3" customFormat="1" ht="20.100000000000001" customHeight="1" x14ac:dyDescent="0.4">
      <c r="A12" s="49"/>
      <c r="B12" s="272" t="s">
        <v>3</v>
      </c>
      <c r="C12" s="273"/>
      <c r="D12" s="273"/>
      <c r="E12" s="273"/>
      <c r="F12" s="273"/>
      <c r="G12" s="274"/>
      <c r="H12" s="126" t="str">
        <f>基本情報設定シート!$C$11</f>
        <v>小規模企業者支援事業</v>
      </c>
      <c r="I12" s="127"/>
      <c r="J12" s="127"/>
      <c r="K12" s="127"/>
      <c r="L12" s="127"/>
      <c r="M12" s="127"/>
      <c r="N12" s="127"/>
      <c r="O12" s="127"/>
      <c r="P12" s="127"/>
      <c r="Q12" s="127"/>
      <c r="R12" s="127"/>
      <c r="S12" s="127"/>
      <c r="T12" s="127"/>
      <c r="U12" s="127"/>
      <c r="V12" s="127"/>
      <c r="W12" s="127"/>
      <c r="X12" s="127"/>
      <c r="Y12" s="127"/>
      <c r="Z12" s="127"/>
      <c r="AA12" s="128"/>
      <c r="AB12" s="49"/>
    </row>
    <row r="13" spans="1:32" s="3" customFormat="1" ht="99.95" customHeight="1" x14ac:dyDescent="0.4">
      <c r="A13" s="49"/>
      <c r="B13" s="272" t="s">
        <v>23</v>
      </c>
      <c r="C13" s="273"/>
      <c r="D13" s="273"/>
      <c r="E13" s="273"/>
      <c r="F13" s="273"/>
      <c r="G13" s="274"/>
      <c r="H13" s="289">
        <f>'(様式1号)交付申請書'!$K$12</f>
        <v>0</v>
      </c>
      <c r="I13" s="290"/>
      <c r="J13" s="290"/>
      <c r="K13" s="290"/>
      <c r="L13" s="290"/>
      <c r="M13" s="290"/>
      <c r="N13" s="290"/>
      <c r="O13" s="290"/>
      <c r="P13" s="290"/>
      <c r="Q13" s="290"/>
      <c r="R13" s="290"/>
      <c r="S13" s="290"/>
      <c r="T13" s="290"/>
      <c r="U13" s="290"/>
      <c r="V13" s="290"/>
      <c r="W13" s="290"/>
      <c r="X13" s="290"/>
      <c r="Y13" s="290"/>
      <c r="Z13" s="290"/>
      <c r="AA13" s="291"/>
      <c r="AB13" s="49"/>
    </row>
    <row r="14" spans="1:32" s="3" customFormat="1" ht="39.950000000000003" customHeight="1" thickBot="1" x14ac:dyDescent="0.45">
      <c r="A14" s="49"/>
      <c r="B14" s="272" t="s">
        <v>24</v>
      </c>
      <c r="C14" s="273"/>
      <c r="D14" s="273"/>
      <c r="E14" s="273"/>
      <c r="F14" s="273"/>
      <c r="G14" s="273"/>
      <c r="H14" s="289">
        <f>'(別紙3)事業報告書'!$E$5</f>
        <v>0</v>
      </c>
      <c r="I14" s="292"/>
      <c r="J14" s="292"/>
      <c r="K14" s="292"/>
      <c r="L14" s="292"/>
      <c r="M14" s="292"/>
      <c r="N14" s="292"/>
      <c r="O14" s="292"/>
      <c r="P14" s="292"/>
      <c r="Q14" s="292"/>
      <c r="R14" s="292"/>
      <c r="S14" s="292"/>
      <c r="T14" s="292"/>
      <c r="U14" s="292"/>
      <c r="V14" s="292"/>
      <c r="W14" s="292"/>
      <c r="X14" s="292"/>
      <c r="Y14" s="292"/>
      <c r="Z14" s="292"/>
      <c r="AA14" s="293"/>
      <c r="AB14" s="49"/>
    </row>
    <row r="15" spans="1:32" s="3" customFormat="1" ht="20.100000000000001" customHeight="1" x14ac:dyDescent="0.4">
      <c r="A15" s="49"/>
      <c r="B15" s="117" t="s">
        <v>25</v>
      </c>
      <c r="C15" s="118"/>
      <c r="D15" s="118"/>
      <c r="E15" s="118"/>
      <c r="F15" s="118"/>
      <c r="G15" s="119"/>
      <c r="H15" s="294">
        <f>'(様式1号)交付申請書'!$N$17</f>
        <v>0</v>
      </c>
      <c r="I15" s="295"/>
      <c r="J15" s="295"/>
      <c r="K15" s="295"/>
      <c r="L15" s="295"/>
      <c r="M15" s="295"/>
      <c r="N15" s="296"/>
      <c r="O15" s="119" t="s">
        <v>26</v>
      </c>
      <c r="P15" s="297"/>
      <c r="Q15" s="297"/>
      <c r="R15" s="297"/>
      <c r="S15" s="297"/>
      <c r="T15" s="297"/>
      <c r="U15" s="382">
        <f>'(様式1号)交付申請書'!$N$18</f>
        <v>0</v>
      </c>
      <c r="V15" s="383"/>
      <c r="W15" s="383"/>
      <c r="X15" s="383"/>
      <c r="Y15" s="383"/>
      <c r="Z15" s="383"/>
      <c r="AA15" s="384"/>
      <c r="AB15" s="49"/>
      <c r="AC15" s="3" t="s">
        <v>147</v>
      </c>
      <c r="AD15" s="376" t="s">
        <v>148</v>
      </c>
      <c r="AE15" s="377"/>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378"/>
      <c r="AE16" s="379"/>
    </row>
    <row r="17" spans="30:31" ht="18.75" customHeight="1" thickBot="1" x14ac:dyDescent="0.45">
      <c r="AD17" s="380"/>
      <c r="AE17" s="381"/>
    </row>
  </sheetData>
  <sheetProtection algorithmName="SHA-512" hashValue="OOjTrzaNJiaU0FmRdoOCXmittS66Zxh1AIQIk1NW/mlHB/kICWV+kLE2tVmcART97+0MdkNZ/Kswea+pVLZ1FA==" saltValue="JIWBdLTr1mZEbHCh4f1Otg=="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109" t="s">
        <v>28</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29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3" customFormat="1" ht="39.950000000000003" customHeight="1" x14ac:dyDescent="0.4">
      <c r="A8" s="49"/>
      <c r="B8" s="49"/>
      <c r="C8" s="109" t="s">
        <v>27</v>
      </c>
      <c r="D8" s="109"/>
      <c r="E8" s="109"/>
      <c r="F8" s="109"/>
      <c r="G8" s="109"/>
      <c r="H8" s="109"/>
      <c r="I8" s="109"/>
      <c r="J8" s="109"/>
      <c r="K8" s="109"/>
      <c r="L8" s="109"/>
      <c r="M8" s="109"/>
      <c r="N8" s="109"/>
      <c r="O8" s="109"/>
      <c r="P8" s="109"/>
      <c r="Q8" s="109"/>
      <c r="R8" s="109"/>
      <c r="S8" s="109"/>
      <c r="T8" s="109"/>
      <c r="U8" s="109"/>
      <c r="V8" s="109"/>
      <c r="W8" s="109"/>
      <c r="X8" s="109"/>
      <c r="Y8" s="109"/>
      <c r="Z8" s="109"/>
      <c r="AA8" s="109"/>
      <c r="AB8" s="109"/>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39.950000000000003" customHeight="1" x14ac:dyDescent="0.4">
      <c r="A10" s="71"/>
      <c r="B10" s="275" t="s">
        <v>20</v>
      </c>
      <c r="C10" s="275"/>
      <c r="D10" s="275"/>
      <c r="E10" s="275"/>
      <c r="F10" s="275"/>
      <c r="G10" s="275"/>
      <c r="H10" s="388" t="str">
        <f>'(様式4号)完了届'!$H$10</f>
        <v>明治33年1月0日</v>
      </c>
      <c r="I10" s="388"/>
      <c r="J10" s="388"/>
      <c r="K10" s="388"/>
      <c r="L10" s="388"/>
      <c r="M10" s="388"/>
      <c r="N10" s="275" t="s">
        <v>21</v>
      </c>
      <c r="O10" s="275"/>
      <c r="P10" s="275"/>
      <c r="Q10" s="275"/>
      <c r="R10" s="275"/>
      <c r="S10" s="275"/>
      <c r="T10" s="389" t="str">
        <f>'(様式4号)完了届'!$R$10</f>
        <v>指令も産第号</v>
      </c>
      <c r="U10" s="389"/>
      <c r="V10" s="389"/>
      <c r="W10" s="389"/>
      <c r="X10" s="389"/>
      <c r="Y10" s="389"/>
      <c r="Z10" s="389"/>
      <c r="AA10" s="389"/>
      <c r="AB10" s="71"/>
    </row>
    <row r="11" spans="1:28" s="3" customFormat="1" ht="20.100000000000001" customHeight="1" x14ac:dyDescent="0.4">
      <c r="A11" s="49"/>
      <c r="B11" s="275" t="s">
        <v>1</v>
      </c>
      <c r="C11" s="275"/>
      <c r="D11" s="275"/>
      <c r="E11" s="275"/>
      <c r="F11" s="275"/>
      <c r="G11" s="275"/>
      <c r="H11" s="390" t="e">
        <f>'(様式1号)交付申請書'!$F$10</f>
        <v>#NUM!</v>
      </c>
      <c r="I11" s="390"/>
      <c r="J11" s="390"/>
      <c r="K11" s="390"/>
      <c r="L11" s="390"/>
      <c r="M11" s="390"/>
      <c r="N11" s="275" t="s">
        <v>22</v>
      </c>
      <c r="O11" s="275"/>
      <c r="P11" s="275"/>
      <c r="Q11" s="275"/>
      <c r="R11" s="275"/>
      <c r="S11" s="275"/>
      <c r="T11" s="391" t="str">
        <f>基本情報設定シート!$C$10</f>
        <v>松江市小規模企業者支援事業補助金</v>
      </c>
      <c r="U11" s="391"/>
      <c r="V11" s="391"/>
      <c r="W11" s="391"/>
      <c r="X11" s="391"/>
      <c r="Y11" s="391"/>
      <c r="Z11" s="391"/>
      <c r="AA11" s="391"/>
      <c r="AB11" s="49"/>
    </row>
    <row r="12" spans="1:28" s="3" customFormat="1" ht="20.100000000000001" customHeight="1" x14ac:dyDescent="0.4">
      <c r="A12" s="49"/>
      <c r="B12" s="272" t="s">
        <v>3</v>
      </c>
      <c r="C12" s="273"/>
      <c r="D12" s="273"/>
      <c r="E12" s="273"/>
      <c r="F12" s="273"/>
      <c r="G12" s="274"/>
      <c r="H12" s="398" t="str">
        <f>基本情報設定シート!$C$11</f>
        <v>小規模企業者支援事業</v>
      </c>
      <c r="I12" s="399"/>
      <c r="J12" s="399"/>
      <c r="K12" s="399"/>
      <c r="L12" s="399"/>
      <c r="M12" s="399"/>
      <c r="N12" s="399"/>
      <c r="O12" s="399"/>
      <c r="P12" s="399"/>
      <c r="Q12" s="399"/>
      <c r="R12" s="399"/>
      <c r="S12" s="399"/>
      <c r="T12" s="399"/>
      <c r="U12" s="399"/>
      <c r="V12" s="399"/>
      <c r="W12" s="399"/>
      <c r="X12" s="399"/>
      <c r="Y12" s="399"/>
      <c r="Z12" s="399"/>
      <c r="AA12" s="400"/>
      <c r="AB12" s="49"/>
    </row>
    <row r="13" spans="1:28" s="3" customFormat="1" ht="39.950000000000003" customHeight="1" x14ac:dyDescent="0.4">
      <c r="A13" s="49"/>
      <c r="B13" s="272" t="s">
        <v>24</v>
      </c>
      <c r="C13" s="273"/>
      <c r="D13" s="273"/>
      <c r="E13" s="273"/>
      <c r="F13" s="273"/>
      <c r="G13" s="273"/>
      <c r="H13" s="289">
        <f>'(様式4号)完了届'!$H$14</f>
        <v>0</v>
      </c>
      <c r="I13" s="292"/>
      <c r="J13" s="292"/>
      <c r="K13" s="292"/>
      <c r="L13" s="292"/>
      <c r="M13" s="292"/>
      <c r="N13" s="292"/>
      <c r="O13" s="292"/>
      <c r="P13" s="292"/>
      <c r="Q13" s="292"/>
      <c r="R13" s="292"/>
      <c r="S13" s="292"/>
      <c r="T13" s="292"/>
      <c r="U13" s="292"/>
      <c r="V13" s="292"/>
      <c r="W13" s="292"/>
      <c r="X13" s="292"/>
      <c r="Y13" s="292"/>
      <c r="Z13" s="292"/>
      <c r="AA13" s="293"/>
      <c r="AB13" s="49"/>
    </row>
    <row r="14" spans="1:28" s="3" customFormat="1" ht="20.100000000000001" customHeight="1" x14ac:dyDescent="0.4">
      <c r="A14" s="49"/>
      <c r="B14" s="272" t="s">
        <v>25</v>
      </c>
      <c r="C14" s="273"/>
      <c r="D14" s="273"/>
      <c r="E14" s="273"/>
      <c r="F14" s="273"/>
      <c r="G14" s="274"/>
      <c r="H14" s="401">
        <f>'(様式4号)完了届'!$H$15</f>
        <v>0</v>
      </c>
      <c r="I14" s="402"/>
      <c r="J14" s="402"/>
      <c r="K14" s="402"/>
      <c r="L14" s="402"/>
      <c r="M14" s="402"/>
      <c r="N14" s="403"/>
      <c r="O14" s="274" t="s">
        <v>26</v>
      </c>
      <c r="P14" s="275"/>
      <c r="Q14" s="275"/>
      <c r="R14" s="275"/>
      <c r="S14" s="275"/>
      <c r="T14" s="275"/>
      <c r="U14" s="404">
        <f>'(様式4号)完了届'!$U$15</f>
        <v>0</v>
      </c>
      <c r="V14" s="404"/>
      <c r="W14" s="404"/>
      <c r="X14" s="404"/>
      <c r="Y14" s="404"/>
      <c r="Z14" s="404"/>
      <c r="AA14" s="404"/>
      <c r="AB14" s="49"/>
    </row>
    <row r="15" spans="1:28" s="3" customFormat="1" ht="39.950000000000003" customHeight="1" x14ac:dyDescent="0.4">
      <c r="A15" s="49"/>
      <c r="B15" s="110" t="s">
        <v>30</v>
      </c>
      <c r="C15" s="111"/>
      <c r="D15" s="111"/>
      <c r="E15" s="111"/>
      <c r="F15" s="111"/>
      <c r="G15" s="111"/>
      <c r="H15" s="111"/>
      <c r="I15" s="111"/>
      <c r="J15" s="112"/>
      <c r="K15" s="131">
        <f>IF('(別紙3)事業報告書'!$K$52="",'(別紙3)事業報告書'!$K$51,'(別紙3)事業報告書'!$K$52)</f>
        <v>0</v>
      </c>
      <c r="L15" s="132"/>
      <c r="M15" s="132"/>
      <c r="N15" s="132"/>
      <c r="O15" s="132"/>
      <c r="P15" s="132"/>
      <c r="Q15" s="132"/>
      <c r="R15" s="132"/>
      <c r="S15" s="132"/>
      <c r="T15" s="132"/>
      <c r="U15" s="132"/>
      <c r="V15" s="132"/>
      <c r="W15" s="132"/>
      <c r="X15" s="132"/>
      <c r="Y15" s="132"/>
      <c r="Z15" s="292" t="s">
        <v>5</v>
      </c>
      <c r="AA15" s="293"/>
      <c r="AB15" s="49"/>
    </row>
    <row r="16" spans="1:28" s="3" customFormat="1" ht="39.950000000000003" customHeight="1" x14ac:dyDescent="0.4">
      <c r="A16" s="49"/>
      <c r="B16" s="110" t="s">
        <v>31</v>
      </c>
      <c r="C16" s="111"/>
      <c r="D16" s="111"/>
      <c r="E16" s="111"/>
      <c r="F16" s="111"/>
      <c r="G16" s="111"/>
      <c r="H16" s="111"/>
      <c r="I16" s="111"/>
      <c r="J16" s="112"/>
      <c r="K16" s="386"/>
      <c r="L16" s="387"/>
      <c r="M16" s="387"/>
      <c r="N16" s="387"/>
      <c r="O16" s="387"/>
      <c r="P16" s="387"/>
      <c r="Q16" s="387"/>
      <c r="R16" s="387"/>
      <c r="S16" s="387"/>
      <c r="T16" s="387"/>
      <c r="U16" s="387"/>
      <c r="V16" s="387"/>
      <c r="W16" s="387"/>
      <c r="X16" s="387"/>
      <c r="Y16" s="387"/>
      <c r="Z16" s="292" t="s">
        <v>5</v>
      </c>
      <c r="AA16" s="293"/>
      <c r="AB16" s="49"/>
    </row>
    <row r="17" spans="1:28" s="3" customFormat="1" ht="39.950000000000003" customHeight="1" x14ac:dyDescent="0.4">
      <c r="A17" s="49"/>
      <c r="B17" s="110" t="s">
        <v>32</v>
      </c>
      <c r="C17" s="111"/>
      <c r="D17" s="111"/>
      <c r="E17" s="111"/>
      <c r="F17" s="111"/>
      <c r="G17" s="111"/>
      <c r="H17" s="111"/>
      <c r="I17" s="111"/>
      <c r="J17" s="112"/>
      <c r="K17" s="131">
        <v>0</v>
      </c>
      <c r="L17" s="132"/>
      <c r="M17" s="132"/>
      <c r="N17" s="132"/>
      <c r="O17" s="132"/>
      <c r="P17" s="132"/>
      <c r="Q17" s="132"/>
      <c r="R17" s="132"/>
      <c r="S17" s="132"/>
      <c r="T17" s="132"/>
      <c r="U17" s="132"/>
      <c r="V17" s="132"/>
      <c r="W17" s="132"/>
      <c r="X17" s="132"/>
      <c r="Y17" s="132"/>
      <c r="Z17" s="292" t="s">
        <v>5</v>
      </c>
      <c r="AA17" s="293"/>
      <c r="AB17" s="49"/>
    </row>
    <row r="18" spans="1:28" s="3" customFormat="1" ht="99.95" customHeight="1" x14ac:dyDescent="0.4">
      <c r="A18" s="49"/>
      <c r="B18" s="272" t="s">
        <v>34</v>
      </c>
      <c r="C18" s="273"/>
      <c r="D18" s="273"/>
      <c r="E18" s="273"/>
      <c r="F18" s="273"/>
      <c r="G18" s="274"/>
      <c r="H18" s="385" t="s">
        <v>230</v>
      </c>
      <c r="I18" s="292"/>
      <c r="J18" s="292"/>
      <c r="K18" s="292"/>
      <c r="L18" s="292"/>
      <c r="M18" s="292"/>
      <c r="N18" s="292"/>
      <c r="O18" s="292"/>
      <c r="P18" s="292"/>
      <c r="Q18" s="292"/>
      <c r="R18" s="292"/>
      <c r="S18" s="292"/>
      <c r="T18" s="292"/>
      <c r="U18" s="292"/>
      <c r="V18" s="292"/>
      <c r="W18" s="292"/>
      <c r="X18" s="292"/>
      <c r="Y18" s="292"/>
      <c r="Z18" s="292"/>
      <c r="AA18" s="293"/>
      <c r="AB18" s="49"/>
    </row>
    <row r="19" spans="1:28" s="3" customFormat="1" ht="20.100000000000001" customHeight="1" x14ac:dyDescent="0.4">
      <c r="A19" s="49"/>
      <c r="B19" s="392" t="s">
        <v>33</v>
      </c>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4"/>
      <c r="AB19" s="49"/>
    </row>
    <row r="20" spans="1:28" s="3" customFormat="1" ht="99.95" customHeight="1" x14ac:dyDescent="0.4">
      <c r="A20" s="49"/>
      <c r="B20" s="395" t="str">
        <f>VLOOKUP($H$12,管理者用!$C$2:$E$18,3,0)</f>
        <v>１．事業報告書
２．取得または補修した工作機械の写真
３．補助対象経費に係る請求明細の分かるもの
４．領収書等補助対象経費の支払いが完了したことが分かるもの
５．市税に滞納がないことが分かる証明書</v>
      </c>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7"/>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E4" sqref="E4:M4"/>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254</v>
      </c>
      <c r="B1" s="21"/>
      <c r="C1" s="22"/>
      <c r="D1" s="22"/>
      <c r="E1" s="21"/>
      <c r="F1" s="21"/>
      <c r="G1" s="21"/>
      <c r="H1" s="21"/>
      <c r="I1" s="21"/>
      <c r="J1" s="21"/>
      <c r="K1" s="21"/>
      <c r="L1" s="21"/>
      <c r="M1" s="21"/>
    </row>
    <row r="2" spans="1:21" ht="30" customHeight="1" thickBot="1" x14ac:dyDescent="0.45">
      <c r="A2" s="165" t="str">
        <f>基本情報設定シート!$C$10&amp;"　事業報告書"</f>
        <v>松江市小規模企業者支援事業補助金　事業報告書</v>
      </c>
      <c r="B2" s="165"/>
      <c r="C2" s="165"/>
      <c r="D2" s="165"/>
      <c r="E2" s="165"/>
      <c r="F2" s="165"/>
      <c r="G2" s="165"/>
      <c r="H2" s="165"/>
      <c r="I2" s="165"/>
      <c r="J2" s="165"/>
      <c r="K2" s="165"/>
      <c r="L2" s="165"/>
      <c r="M2" s="165"/>
    </row>
    <row r="3" spans="1:21" s="24" customFormat="1" ht="18.75" customHeight="1" thickBot="1" x14ac:dyDescent="0.45">
      <c r="A3" s="45" t="s">
        <v>156</v>
      </c>
      <c r="B3" s="405" t="s">
        <v>157</v>
      </c>
      <c r="C3" s="405"/>
      <c r="D3" s="405"/>
      <c r="E3" s="406">
        <f>基本情報設定シート!$C$3</f>
        <v>0</v>
      </c>
      <c r="F3" s="406"/>
      <c r="G3" s="406"/>
      <c r="H3" s="406"/>
      <c r="I3" s="406"/>
      <c r="J3" s="406"/>
      <c r="K3" s="406"/>
      <c r="L3" s="406"/>
      <c r="M3" s="407"/>
      <c r="N3" s="23"/>
      <c r="O3" s="23"/>
      <c r="P3" s="23"/>
      <c r="Q3" s="23"/>
      <c r="R3" s="23"/>
      <c r="S3" s="23"/>
      <c r="T3" s="23"/>
      <c r="U3" s="23"/>
    </row>
    <row r="4" spans="1:21" s="24" customFormat="1" ht="71.25" customHeight="1" x14ac:dyDescent="0.4">
      <c r="A4" s="408" t="s">
        <v>310</v>
      </c>
      <c r="B4" s="411" t="s">
        <v>311</v>
      </c>
      <c r="C4" s="412"/>
      <c r="D4" s="412"/>
      <c r="E4" s="364"/>
      <c r="F4" s="365"/>
      <c r="G4" s="365"/>
      <c r="H4" s="365"/>
      <c r="I4" s="365"/>
      <c r="J4" s="365"/>
      <c r="K4" s="365"/>
      <c r="L4" s="365"/>
      <c r="M4" s="366"/>
      <c r="N4" s="23"/>
      <c r="O4" s="23"/>
      <c r="P4" s="23"/>
      <c r="Q4" s="23"/>
      <c r="R4" s="23"/>
      <c r="S4" s="23"/>
      <c r="T4" s="23"/>
    </row>
    <row r="5" spans="1:21" s="24" customFormat="1" ht="39.950000000000003" customHeight="1" x14ac:dyDescent="0.4">
      <c r="A5" s="409"/>
      <c r="B5" s="241" t="s">
        <v>312</v>
      </c>
      <c r="C5" s="241"/>
      <c r="D5" s="241"/>
      <c r="E5" s="246"/>
      <c r="F5" s="246"/>
      <c r="G5" s="246"/>
      <c r="H5" s="246"/>
      <c r="I5" s="246"/>
      <c r="J5" s="246"/>
      <c r="K5" s="246"/>
      <c r="L5" s="246"/>
      <c r="M5" s="247"/>
      <c r="N5" s="23"/>
      <c r="O5" s="23"/>
      <c r="P5" s="85"/>
      <c r="Q5" s="23"/>
      <c r="R5" s="23"/>
    </row>
    <row r="6" spans="1:21" s="24" customFormat="1" ht="5.0999999999999996" customHeight="1" x14ac:dyDescent="0.4">
      <c r="A6" s="409"/>
      <c r="B6" s="86"/>
      <c r="C6" s="248"/>
      <c r="D6" s="248"/>
      <c r="E6" s="248"/>
      <c r="F6" s="248"/>
      <c r="G6" s="248"/>
      <c r="H6" s="248"/>
      <c r="I6" s="248"/>
      <c r="J6" s="248"/>
      <c r="K6" s="248"/>
      <c r="L6" s="87"/>
      <c r="M6" s="88"/>
      <c r="N6" s="23"/>
      <c r="O6" s="23"/>
      <c r="P6" s="23"/>
      <c r="Q6" s="23"/>
      <c r="R6" s="23"/>
    </row>
    <row r="7" spans="1:21" s="24" customFormat="1" x14ac:dyDescent="0.4">
      <c r="A7" s="409"/>
      <c r="B7" s="86"/>
      <c r="C7" s="249" t="s">
        <v>289</v>
      </c>
      <c r="D7" s="249"/>
      <c r="E7" s="89"/>
      <c r="F7" s="89"/>
      <c r="G7" s="89"/>
      <c r="H7" s="89"/>
      <c r="I7" s="89"/>
      <c r="J7" s="89"/>
      <c r="K7" s="89"/>
      <c r="L7" s="90" t="s">
        <v>290</v>
      </c>
      <c r="M7" s="88"/>
      <c r="N7" s="23"/>
      <c r="O7" s="23"/>
      <c r="P7" s="23"/>
      <c r="Q7" s="23"/>
      <c r="R7" s="23"/>
    </row>
    <row r="8" spans="1:21" s="24" customFormat="1" ht="37.5" customHeight="1" x14ac:dyDescent="0.4">
      <c r="A8" s="409"/>
      <c r="B8" s="91"/>
      <c r="C8" s="250" t="s">
        <v>291</v>
      </c>
      <c r="D8" s="251"/>
      <c r="E8" s="92" t="s">
        <v>292</v>
      </c>
      <c r="F8" s="252" t="s">
        <v>293</v>
      </c>
      <c r="G8" s="252"/>
      <c r="H8" s="253" t="s">
        <v>313</v>
      </c>
      <c r="I8" s="254"/>
      <c r="J8" s="241" t="s">
        <v>295</v>
      </c>
      <c r="K8" s="252"/>
      <c r="L8" s="252"/>
      <c r="M8" s="88"/>
      <c r="N8" s="23"/>
      <c r="O8" s="23"/>
      <c r="P8" s="23"/>
      <c r="Q8" s="23"/>
      <c r="R8" s="23"/>
    </row>
    <row r="9" spans="1:21" s="24" customFormat="1" ht="39.950000000000003" customHeight="1" x14ac:dyDescent="0.4">
      <c r="A9" s="409"/>
      <c r="B9" s="91"/>
      <c r="C9" s="255"/>
      <c r="D9" s="256"/>
      <c r="E9" s="93"/>
      <c r="F9" s="257"/>
      <c r="G9" s="257"/>
      <c r="H9" s="258"/>
      <c r="I9" s="258"/>
      <c r="J9" s="264"/>
      <c r="K9" s="264"/>
      <c r="L9" s="264"/>
      <c r="M9" s="88"/>
      <c r="N9" s="23"/>
      <c r="O9" s="23"/>
      <c r="P9" s="23"/>
      <c r="Q9" s="23"/>
      <c r="R9" s="23"/>
    </row>
    <row r="10" spans="1:21" s="24" customFormat="1" ht="39.950000000000003" customHeight="1" x14ac:dyDescent="0.4">
      <c r="A10" s="409"/>
      <c r="B10" s="91"/>
      <c r="C10" s="255" t="s">
        <v>296</v>
      </c>
      <c r="D10" s="256"/>
      <c r="E10" s="93"/>
      <c r="F10" s="257" t="s">
        <v>296</v>
      </c>
      <c r="G10" s="257"/>
      <c r="H10" s="258" t="s">
        <v>296</v>
      </c>
      <c r="I10" s="258"/>
      <c r="J10" s="264" t="s">
        <v>296</v>
      </c>
      <c r="K10" s="264"/>
      <c r="L10" s="264"/>
      <c r="M10" s="88"/>
      <c r="N10" s="23"/>
      <c r="O10" s="23"/>
      <c r="P10" s="23"/>
      <c r="Q10" s="23"/>
      <c r="R10" s="23"/>
    </row>
    <row r="11" spans="1:21" s="24" customFormat="1" ht="35.25" customHeight="1" x14ac:dyDescent="0.4">
      <c r="A11" s="409"/>
      <c r="B11" s="259" t="s">
        <v>297</v>
      </c>
      <c r="C11" s="260"/>
      <c r="D11" s="260"/>
      <c r="E11" s="260"/>
      <c r="F11" s="260"/>
      <c r="G11" s="260"/>
      <c r="H11" s="260"/>
      <c r="I11" s="260"/>
      <c r="J11" s="260"/>
      <c r="K11" s="260"/>
      <c r="L11" s="260"/>
      <c r="M11" s="261"/>
      <c r="N11" s="23"/>
      <c r="O11" s="23"/>
      <c r="P11" s="23"/>
      <c r="Q11" s="23"/>
      <c r="R11" s="23"/>
      <c r="S11" s="23"/>
      <c r="T11" s="23"/>
    </row>
    <row r="12" spans="1:21" s="24" customFormat="1" ht="5.0999999999999996" customHeight="1" x14ac:dyDescent="0.4">
      <c r="A12" s="409"/>
      <c r="B12" s="94"/>
      <c r="C12" s="262"/>
      <c r="D12" s="262"/>
      <c r="E12" s="263"/>
      <c r="F12" s="263"/>
      <c r="G12" s="263"/>
      <c r="H12" s="263"/>
      <c r="I12" s="263"/>
      <c r="J12" s="263"/>
      <c r="K12" s="263"/>
      <c r="L12" s="95"/>
      <c r="M12" s="88"/>
      <c r="N12" s="23"/>
      <c r="O12" s="23"/>
      <c r="P12" s="23"/>
      <c r="Q12" s="23"/>
      <c r="R12" s="23"/>
    </row>
    <row r="13" spans="1:21" s="24" customFormat="1" ht="18.75" customHeight="1" x14ac:dyDescent="0.4">
      <c r="A13" s="409"/>
      <c r="B13" s="241" t="s">
        <v>298</v>
      </c>
      <c r="C13" s="237"/>
      <c r="D13" s="237"/>
      <c r="E13" s="92" t="s">
        <v>299</v>
      </c>
      <c r="F13" s="257"/>
      <c r="G13" s="257"/>
      <c r="H13" s="257"/>
      <c r="I13" s="257"/>
      <c r="J13" s="257"/>
      <c r="K13" s="257"/>
      <c r="L13" s="257"/>
      <c r="M13" s="88"/>
      <c r="N13" s="23"/>
      <c r="O13" s="23"/>
      <c r="P13" s="23"/>
      <c r="Q13" s="23"/>
      <c r="R13" s="23"/>
    </row>
    <row r="14" spans="1:21" s="24" customFormat="1" x14ac:dyDescent="0.4">
      <c r="A14" s="409"/>
      <c r="B14" s="241"/>
      <c r="C14" s="241"/>
      <c r="D14" s="241"/>
      <c r="E14" s="92" t="s">
        <v>300</v>
      </c>
      <c r="F14" s="257"/>
      <c r="G14" s="257"/>
      <c r="H14" s="257"/>
      <c r="I14" s="257"/>
      <c r="J14" s="257"/>
      <c r="K14" s="257"/>
      <c r="L14" s="257"/>
      <c r="M14" s="88"/>
      <c r="N14" s="23"/>
      <c r="O14" s="23"/>
      <c r="P14" s="23"/>
      <c r="Q14" s="23"/>
      <c r="R14" s="23"/>
    </row>
    <row r="15" spans="1:21" s="24" customFormat="1" x14ac:dyDescent="0.4">
      <c r="A15" s="409"/>
      <c r="B15" s="252" t="s">
        <v>314</v>
      </c>
      <c r="C15" s="252"/>
      <c r="D15" s="252"/>
      <c r="E15" s="268"/>
      <c r="F15" s="268"/>
      <c r="G15" s="268"/>
      <c r="H15" s="268"/>
      <c r="I15" s="268"/>
      <c r="J15" s="268"/>
      <c r="K15" s="268"/>
      <c r="L15" s="268"/>
      <c r="M15" s="88"/>
      <c r="N15" s="23"/>
      <c r="O15" s="23"/>
      <c r="P15" s="23"/>
      <c r="Q15" s="23"/>
      <c r="R15" s="23"/>
    </row>
    <row r="16" spans="1:21" s="24" customFormat="1" x14ac:dyDescent="0.4">
      <c r="A16" s="409"/>
      <c r="B16" s="269" t="s">
        <v>315</v>
      </c>
      <c r="C16" s="270"/>
      <c r="D16" s="271"/>
      <c r="E16" s="268"/>
      <c r="F16" s="268"/>
      <c r="G16" s="268"/>
      <c r="H16" s="268"/>
      <c r="I16" s="268"/>
      <c r="J16" s="268"/>
      <c r="K16" s="268"/>
      <c r="L16" s="268"/>
      <c r="M16" s="88"/>
      <c r="N16" s="23"/>
      <c r="O16" s="23"/>
      <c r="P16" s="23"/>
      <c r="Q16" s="23"/>
      <c r="R16" s="23"/>
    </row>
    <row r="17" spans="1:21" s="24" customFormat="1" x14ac:dyDescent="0.4">
      <c r="A17" s="409"/>
      <c r="B17" s="252" t="s">
        <v>316</v>
      </c>
      <c r="C17" s="252"/>
      <c r="D17" s="252"/>
      <c r="E17" s="268"/>
      <c r="F17" s="268"/>
      <c r="G17" s="268"/>
      <c r="H17" s="268"/>
      <c r="I17" s="268"/>
      <c r="J17" s="268"/>
      <c r="K17" s="268"/>
      <c r="L17" s="268"/>
      <c r="M17" s="88"/>
      <c r="N17" s="23"/>
      <c r="O17" s="23"/>
      <c r="P17" s="23"/>
      <c r="Q17" s="23"/>
      <c r="R17" s="23"/>
    </row>
    <row r="18" spans="1:21" s="24" customFormat="1" ht="19.5" thickBot="1" x14ac:dyDescent="0.45">
      <c r="A18" s="410"/>
      <c r="B18" s="265" t="s">
        <v>304</v>
      </c>
      <c r="C18" s="265"/>
      <c r="D18" s="266"/>
      <c r="E18" s="510"/>
      <c r="F18" s="511"/>
      <c r="G18" s="98" t="s">
        <v>305</v>
      </c>
      <c r="H18" s="98"/>
      <c r="I18" s="97"/>
      <c r="J18" s="368"/>
      <c r="K18" s="368"/>
      <c r="L18" s="101" t="s">
        <v>306</v>
      </c>
      <c r="M18" s="99"/>
      <c r="N18" s="23"/>
      <c r="O18" s="23"/>
      <c r="P18" s="23"/>
      <c r="Q18" s="23"/>
      <c r="R18" s="23"/>
    </row>
    <row r="19" spans="1:21" s="24" customFormat="1" x14ac:dyDescent="0.4">
      <c r="A19" s="331" t="s">
        <v>225</v>
      </c>
      <c r="B19" s="36"/>
      <c r="C19" s="39" t="s">
        <v>173</v>
      </c>
      <c r="D19" s="22"/>
      <c r="E19" s="21"/>
      <c r="F19" s="21"/>
      <c r="G19" s="21"/>
      <c r="H19" s="21"/>
      <c r="I19" s="21"/>
      <c r="J19" s="21"/>
      <c r="K19" s="21"/>
      <c r="L19" s="40" t="s">
        <v>174</v>
      </c>
      <c r="M19" s="37"/>
      <c r="N19" s="23"/>
      <c r="O19" s="23"/>
      <c r="P19" s="23"/>
      <c r="Q19" s="23"/>
      <c r="R19" s="23"/>
      <c r="S19" s="23"/>
      <c r="T19" s="23"/>
      <c r="U19" s="23"/>
    </row>
    <row r="20" spans="1:21" s="24" customFormat="1" x14ac:dyDescent="0.4">
      <c r="A20" s="331"/>
      <c r="B20" s="36"/>
      <c r="C20" s="39"/>
      <c r="D20" s="22"/>
      <c r="E20" s="21"/>
      <c r="F20" s="21"/>
      <c r="G20" s="21"/>
      <c r="H20" s="21"/>
      <c r="I20" s="21"/>
      <c r="J20" s="21"/>
      <c r="K20" s="21"/>
      <c r="L20" s="40" t="s">
        <v>223</v>
      </c>
      <c r="M20" s="37"/>
      <c r="N20" s="23"/>
      <c r="O20" s="23"/>
      <c r="P20" s="23"/>
      <c r="Q20" s="23"/>
      <c r="R20" s="23"/>
      <c r="S20" s="23"/>
      <c r="T20" s="23"/>
      <c r="U20" s="23"/>
    </row>
    <row r="21" spans="1:21" s="24" customFormat="1" x14ac:dyDescent="0.4">
      <c r="A21" s="155"/>
      <c r="B21" s="36"/>
      <c r="C21" s="44" t="s">
        <v>175</v>
      </c>
      <c r="D21" s="152" t="s">
        <v>176</v>
      </c>
      <c r="E21" s="152"/>
      <c r="F21" s="212" t="s">
        <v>177</v>
      </c>
      <c r="G21" s="212"/>
      <c r="H21" s="212"/>
      <c r="I21" s="212"/>
      <c r="J21" s="212"/>
      <c r="K21" s="212"/>
      <c r="L21" s="212"/>
      <c r="M21" s="37"/>
      <c r="N21" s="23"/>
      <c r="O21" s="23"/>
      <c r="P21" s="23"/>
      <c r="Q21" s="23"/>
      <c r="R21" s="23"/>
      <c r="S21" s="23"/>
      <c r="T21" s="23"/>
      <c r="U21" s="23"/>
    </row>
    <row r="22" spans="1:21" s="24" customFormat="1" x14ac:dyDescent="0.4">
      <c r="A22" s="155"/>
      <c r="B22" s="36"/>
      <c r="C22" s="347" t="s">
        <v>178</v>
      </c>
      <c r="D22" s="332">
        <f>D28-SUM(D24,D26)</f>
        <v>0</v>
      </c>
      <c r="E22" s="333"/>
      <c r="F22" s="334"/>
      <c r="G22" s="335"/>
      <c r="H22" s="335"/>
      <c r="I22" s="335"/>
      <c r="J22" s="335"/>
      <c r="K22" s="335"/>
      <c r="L22" s="336"/>
      <c r="M22" s="37"/>
      <c r="N22" s="23">
        <v>1</v>
      </c>
      <c r="O22" s="23"/>
      <c r="P22" s="23"/>
      <c r="Q22" s="23"/>
      <c r="R22" s="23"/>
      <c r="S22" s="23"/>
      <c r="T22" s="23"/>
      <c r="U22" s="23"/>
    </row>
    <row r="23" spans="1:21" s="24" customFormat="1" x14ac:dyDescent="0.4">
      <c r="A23" s="155"/>
      <c r="B23" s="36"/>
      <c r="C23" s="348"/>
      <c r="D23" s="349" t="str">
        <f>IF($D$25="","",SUM($D$29,-D27,-D25))</f>
        <v/>
      </c>
      <c r="E23" s="350"/>
      <c r="F23" s="334"/>
      <c r="G23" s="335"/>
      <c r="H23" s="335"/>
      <c r="I23" s="335"/>
      <c r="J23" s="335"/>
      <c r="K23" s="335"/>
      <c r="L23" s="336"/>
      <c r="M23" s="37"/>
      <c r="N23" s="23"/>
      <c r="O23" s="23"/>
      <c r="P23" s="23"/>
      <c r="Q23" s="23"/>
      <c r="R23" s="23"/>
      <c r="S23" s="23"/>
      <c r="T23" s="23"/>
      <c r="U23" s="23"/>
    </row>
    <row r="24" spans="1:21" s="24" customFormat="1" x14ac:dyDescent="0.4">
      <c r="A24" s="155"/>
      <c r="B24" s="36"/>
      <c r="C24" s="345" t="s">
        <v>179</v>
      </c>
      <c r="D24" s="332">
        <f>$K$53</f>
        <v>0</v>
      </c>
      <c r="E24" s="333"/>
      <c r="F24" s="334" t="str">
        <f>基本情報設定シート!$C$10</f>
        <v>松江市小規模企業者支援事業補助金</v>
      </c>
      <c r="G24" s="335"/>
      <c r="H24" s="335"/>
      <c r="I24" s="335"/>
      <c r="J24" s="335"/>
      <c r="K24" s="335"/>
      <c r="L24" s="336"/>
      <c r="M24" s="37"/>
      <c r="N24" s="23">
        <v>2</v>
      </c>
      <c r="O24" s="23"/>
      <c r="P24" s="23"/>
      <c r="Q24" s="23"/>
      <c r="R24" s="23"/>
      <c r="S24" s="23"/>
      <c r="T24" s="23"/>
      <c r="U24" s="23"/>
    </row>
    <row r="25" spans="1:21" s="24" customFormat="1" x14ac:dyDescent="0.4">
      <c r="A25" s="155"/>
      <c r="B25" s="36"/>
      <c r="C25" s="346"/>
      <c r="D25" s="352" t="str">
        <f>IF($K$54="","",$K$54)</f>
        <v/>
      </c>
      <c r="E25" s="353"/>
      <c r="F25" s="334"/>
      <c r="G25" s="335"/>
      <c r="H25" s="335"/>
      <c r="I25" s="335"/>
      <c r="J25" s="335"/>
      <c r="K25" s="335"/>
      <c r="L25" s="336"/>
      <c r="M25" s="37"/>
      <c r="N25" s="23"/>
      <c r="O25" s="23"/>
      <c r="P25" s="23"/>
      <c r="Q25" s="23"/>
      <c r="R25" s="23"/>
      <c r="S25" s="23"/>
      <c r="T25" s="23"/>
      <c r="U25" s="23"/>
    </row>
    <row r="26" spans="1:21" s="24" customFormat="1" x14ac:dyDescent="0.4">
      <c r="A26" s="155"/>
      <c r="B26" s="36"/>
      <c r="C26" s="345" t="s">
        <v>180</v>
      </c>
      <c r="D26" s="332">
        <f>IF('(別紙2)変更事業計画書'!$D$36="",'(別紙2)変更事業計画書'!$D$35,'(別紙2)変更事業計画書'!$D$36)</f>
        <v>0</v>
      </c>
      <c r="E26" s="333"/>
      <c r="F26" s="334"/>
      <c r="G26" s="335"/>
      <c r="H26" s="335"/>
      <c r="I26" s="335"/>
      <c r="J26" s="335"/>
      <c r="K26" s="335"/>
      <c r="L26" s="336"/>
      <c r="M26" s="37"/>
      <c r="N26" s="23">
        <v>3</v>
      </c>
      <c r="O26" s="23"/>
      <c r="P26" s="23"/>
      <c r="Q26" s="23"/>
      <c r="R26" s="23"/>
      <c r="S26" s="23"/>
      <c r="T26" s="23"/>
      <c r="U26" s="23"/>
    </row>
    <row r="27" spans="1:21" s="24" customFormat="1" x14ac:dyDescent="0.4">
      <c r="A27" s="155"/>
      <c r="B27" s="36"/>
      <c r="C27" s="346"/>
      <c r="D27" s="354"/>
      <c r="E27" s="355"/>
      <c r="F27" s="234"/>
      <c r="G27" s="351"/>
      <c r="H27" s="351"/>
      <c r="I27" s="351"/>
      <c r="J27" s="351"/>
      <c r="K27" s="351"/>
      <c r="L27" s="235"/>
      <c r="M27" s="37"/>
      <c r="N27" s="23"/>
      <c r="O27" s="23"/>
      <c r="P27" s="23"/>
      <c r="Q27" s="23"/>
      <c r="R27" s="23"/>
      <c r="S27" s="23"/>
      <c r="T27" s="23"/>
      <c r="U27" s="23"/>
    </row>
    <row r="28" spans="1:21" s="24" customFormat="1" x14ac:dyDescent="0.4">
      <c r="A28" s="155"/>
      <c r="B28" s="36"/>
      <c r="C28" s="152" t="s">
        <v>181</v>
      </c>
      <c r="D28" s="337">
        <f>E51</f>
        <v>0</v>
      </c>
      <c r="E28" s="337"/>
      <c r="F28" s="211"/>
      <c r="G28" s="211"/>
      <c r="H28" s="211"/>
      <c r="I28" s="211"/>
      <c r="J28" s="211"/>
      <c r="K28" s="211"/>
      <c r="L28" s="211"/>
      <c r="M28" s="37"/>
      <c r="N28" s="23">
        <v>4</v>
      </c>
      <c r="O28" s="23"/>
      <c r="P28" s="23"/>
      <c r="Q28" s="23"/>
      <c r="R28" s="23"/>
      <c r="S28" s="23"/>
      <c r="T28" s="23"/>
      <c r="U28" s="23"/>
    </row>
    <row r="29" spans="1:21" s="24" customFormat="1" x14ac:dyDescent="0.4">
      <c r="A29" s="155"/>
      <c r="B29" s="36"/>
      <c r="C29" s="152"/>
      <c r="D29" s="344" t="str">
        <f>IF($D$25="","",$E$52)</f>
        <v/>
      </c>
      <c r="E29" s="344"/>
      <c r="F29" s="211"/>
      <c r="G29" s="211"/>
      <c r="H29" s="211"/>
      <c r="I29" s="211"/>
      <c r="J29" s="211"/>
      <c r="K29" s="211"/>
      <c r="L29" s="211"/>
      <c r="M29" s="37"/>
      <c r="N29" s="23"/>
      <c r="O29" s="23"/>
      <c r="P29" s="23"/>
      <c r="Q29" s="23"/>
      <c r="R29" s="23"/>
      <c r="S29" s="23"/>
      <c r="T29" s="23"/>
      <c r="U29" s="23"/>
    </row>
    <row r="30" spans="1:21" s="24" customFormat="1" x14ac:dyDescent="0.4">
      <c r="A30" s="155"/>
      <c r="B30" s="36"/>
      <c r="C30" s="43"/>
      <c r="D30" s="22"/>
      <c r="E30" s="22"/>
      <c r="F30" s="21"/>
      <c r="G30" s="21"/>
      <c r="H30" s="21"/>
      <c r="I30" s="21"/>
      <c r="J30" s="21"/>
      <c r="K30" s="21"/>
      <c r="L30" s="21"/>
      <c r="M30" s="37"/>
      <c r="N30" s="23"/>
      <c r="O30" s="23"/>
      <c r="P30" s="23"/>
      <c r="Q30" s="23"/>
      <c r="R30" s="23"/>
      <c r="S30" s="23"/>
      <c r="T30" s="23"/>
      <c r="U30" s="23"/>
    </row>
    <row r="31" spans="1:21" s="24" customFormat="1" x14ac:dyDescent="0.4">
      <c r="A31" s="155"/>
      <c r="B31" s="36"/>
      <c r="C31" s="39" t="s">
        <v>182</v>
      </c>
      <c r="D31" s="22"/>
      <c r="E31" s="21"/>
      <c r="F31" s="21"/>
      <c r="G31" s="21"/>
      <c r="H31" s="21"/>
      <c r="I31" s="21"/>
      <c r="J31" s="21"/>
      <c r="K31" s="21"/>
      <c r="L31" s="40" t="s">
        <v>174</v>
      </c>
      <c r="M31" s="37"/>
      <c r="N31" s="23"/>
      <c r="O31" s="23"/>
      <c r="P31" s="23"/>
      <c r="Q31" s="23"/>
      <c r="R31" s="23"/>
      <c r="S31" s="23"/>
      <c r="T31" s="23"/>
      <c r="U31" s="23"/>
    </row>
    <row r="32" spans="1:21" s="24" customFormat="1" x14ac:dyDescent="0.4">
      <c r="A32" s="155"/>
      <c r="B32" s="36"/>
      <c r="C32" s="39"/>
      <c r="D32" s="22"/>
      <c r="E32" s="21"/>
      <c r="F32" s="21"/>
      <c r="G32" s="21"/>
      <c r="H32" s="21"/>
      <c r="I32" s="21"/>
      <c r="J32" s="21"/>
      <c r="K32" s="21"/>
      <c r="L32" s="40" t="s">
        <v>223</v>
      </c>
      <c r="M32" s="37"/>
      <c r="N32" s="23"/>
      <c r="O32" s="23"/>
      <c r="P32" s="23"/>
      <c r="Q32" s="23"/>
      <c r="R32" s="23"/>
      <c r="S32" s="23"/>
      <c r="T32" s="23"/>
      <c r="U32" s="23"/>
    </row>
    <row r="33" spans="1:21" s="24" customFormat="1" ht="30" customHeight="1" x14ac:dyDescent="0.4">
      <c r="A33" s="155"/>
      <c r="B33" s="36"/>
      <c r="C33" s="174" t="s">
        <v>183</v>
      </c>
      <c r="D33" s="176"/>
      <c r="E33" s="196" t="s">
        <v>184</v>
      </c>
      <c r="F33" s="197"/>
      <c r="G33" s="200" t="s">
        <v>218</v>
      </c>
      <c r="H33" s="200"/>
      <c r="I33" s="200"/>
      <c r="J33" s="200"/>
      <c r="K33" s="196" t="s">
        <v>185</v>
      </c>
      <c r="L33" s="197"/>
      <c r="M33" s="37"/>
      <c r="N33" s="23"/>
      <c r="O33" s="23"/>
      <c r="P33" s="23"/>
      <c r="Q33" s="23"/>
      <c r="R33" s="23"/>
      <c r="S33" s="23"/>
      <c r="T33" s="23"/>
      <c r="U33" s="23"/>
    </row>
    <row r="34" spans="1:21" s="24" customFormat="1" ht="30" customHeight="1" x14ac:dyDescent="0.4">
      <c r="A34" s="155"/>
      <c r="B34" s="36"/>
      <c r="C34" s="177"/>
      <c r="D34" s="179"/>
      <c r="E34" s="198"/>
      <c r="F34" s="199"/>
      <c r="G34" s="200" t="s">
        <v>219</v>
      </c>
      <c r="H34" s="200"/>
      <c r="I34" s="201" t="s">
        <v>221</v>
      </c>
      <c r="J34" s="201"/>
      <c r="K34" s="198"/>
      <c r="L34" s="199"/>
      <c r="M34" s="37"/>
      <c r="N34" s="23"/>
      <c r="O34" s="23"/>
      <c r="P34" s="23"/>
      <c r="Q34" s="23"/>
      <c r="R34" s="23"/>
      <c r="S34" s="23"/>
      <c r="T34" s="23"/>
      <c r="U34" s="23"/>
    </row>
    <row r="35" spans="1:21" s="24" customFormat="1" x14ac:dyDescent="0.4">
      <c r="A35" s="155"/>
      <c r="B35" s="36"/>
      <c r="C35" s="174" t="str">
        <f>VLOOKUP(基本情報設定シート!$C$11,'プルダウン（事業計画書）'!$D$1:$L$17,$N35+1,0)</f>
        <v>導入更新費</v>
      </c>
      <c r="D35" s="176"/>
      <c r="E35" s="338">
        <f>IF('(別紙2)変更事業計画書'!E45="",INDEX('(別紙2)変更事業計画書'!$E$44:$E$61,MATCH('(別紙3)事業報告書'!$N35,'(別紙2)変更事業計画書'!$N$44:$N$61,0)),INDEX('(別紙2)変更事業計画書'!$E$44:$E$61,MATCH('(別紙3)事業報告書'!$N35,'(別紙2)変更事業計画書'!$N$44:$N$61,0)+1))</f>
        <v>0</v>
      </c>
      <c r="F35" s="339"/>
      <c r="G35" s="338">
        <f>IF('(別紙2)変更事業計画書'!G45="",INDEX('(別紙2)変更事業計画書'!$G$44:$G$61,MATCH('(別紙3)事業報告書'!$N35,'(別紙2)変更事業計画書'!$N$44:$N$61,0)),INDEX('(別紙2)変更事業計画書'!$G$44:$G$61,MATCH('(別紙3)事業報告書'!$N35,'(別紙2)変更事業計画書'!$N$44:$N$61,0)+1))</f>
        <v>0</v>
      </c>
      <c r="H35" s="339"/>
      <c r="I35" s="338">
        <f>IF('(別紙2)変更事業計画書'!I45="",INDEX('(別紙2)変更事業計画書'!$I$44:$I$61,MATCH('(別紙3)事業報告書'!$N35,'(別紙2)変更事業計画書'!$N$44:$N$61,0)),INDEX('(別紙2)変更事業計画書'!$I$44:$I$61,MATCH('(別紙3)事業報告書'!$N35,'(別紙2)変更事業計画書'!$N$44:$N$61,0)+1))</f>
        <v>0</v>
      </c>
      <c r="J35" s="339"/>
      <c r="K35" s="338">
        <f>IFERROR(SUM($E35,-$G35,-$I35),"")</f>
        <v>0</v>
      </c>
      <c r="L35" s="339"/>
      <c r="M35" s="37"/>
      <c r="N35" s="23">
        <v>1</v>
      </c>
      <c r="O35" s="23"/>
      <c r="P35" s="23"/>
      <c r="Q35" s="23"/>
      <c r="R35" s="23"/>
      <c r="S35" s="23"/>
      <c r="T35" s="23"/>
      <c r="U35" s="23"/>
    </row>
    <row r="36" spans="1:21" s="24" customFormat="1" x14ac:dyDescent="0.4">
      <c r="A36" s="155"/>
      <c r="B36" s="36"/>
      <c r="C36" s="177"/>
      <c r="D36" s="179"/>
      <c r="E36" s="342"/>
      <c r="F36" s="343"/>
      <c r="G36" s="342"/>
      <c r="H36" s="343"/>
      <c r="I36" s="342"/>
      <c r="J36" s="343"/>
      <c r="K36" s="159" t="str">
        <f>IF($E36-SUM($G36,$I36)=0,"",$E36-SUM($G36,$I36))</f>
        <v/>
      </c>
      <c r="L36" s="160"/>
      <c r="M36" s="37"/>
      <c r="N36" s="23"/>
      <c r="O36" s="23"/>
      <c r="P36" s="23"/>
      <c r="Q36" s="23"/>
      <c r="R36" s="23"/>
      <c r="S36" s="23"/>
      <c r="T36" s="23"/>
      <c r="U36" s="23"/>
    </row>
    <row r="37" spans="1:21" s="24" customFormat="1" x14ac:dyDescent="0.4">
      <c r="A37" s="155"/>
      <c r="B37" s="36"/>
      <c r="C37" s="174" t="str">
        <f>VLOOKUP(基本情報設定シート!$C$11,'プルダウン（事業計画書）'!$D$1:$L$17,$N37+1,0)</f>
        <v>補修費</v>
      </c>
      <c r="D37" s="176"/>
      <c r="E37" s="338">
        <f>IF('(別紙2)変更事業計画書'!E47="",INDEX('(別紙2)変更事業計画書'!$E$44:$E$61,MATCH('(別紙3)事業報告書'!$N37,'(別紙2)変更事業計画書'!$N$44:$N$61,0)),INDEX('(別紙2)変更事業計画書'!$E$44:$E$61,MATCH('(別紙3)事業報告書'!$N37,'(別紙2)変更事業計画書'!$N$44:$N$61,0)+1))</f>
        <v>0</v>
      </c>
      <c r="F37" s="339"/>
      <c r="G37" s="338">
        <f>IF('(別紙2)変更事業計画書'!G47="",INDEX('(別紙2)変更事業計画書'!$G$44:$G$61,MATCH('(別紙3)事業報告書'!$N37,'(別紙2)変更事業計画書'!$N$44:$N$61,0)),INDEX('(別紙2)変更事業計画書'!$G$44:$G$61,MATCH('(別紙3)事業報告書'!$N37,'(別紙2)変更事業計画書'!$N$44:$N$61,0)+1))</f>
        <v>0</v>
      </c>
      <c r="H37" s="339"/>
      <c r="I37" s="338">
        <f>IF('(別紙2)変更事業計画書'!I47="",INDEX('(別紙2)変更事業計画書'!$I$44:$I$61,MATCH('(別紙3)事業報告書'!$N37,'(別紙2)変更事業計画書'!$N$44:$N$61,0)),INDEX('(別紙2)変更事業計画書'!$I$44:$I$61,MATCH('(別紙3)事業報告書'!$N37,'(別紙2)変更事業計画書'!$N$44:$N$61,0)+1))</f>
        <v>0</v>
      </c>
      <c r="J37" s="339"/>
      <c r="K37" s="338">
        <f t="shared" ref="K37:K49" si="0">IFERROR(SUM($E37,-$G37,-$I37),"")</f>
        <v>0</v>
      </c>
      <c r="L37" s="339"/>
      <c r="M37" s="37"/>
      <c r="N37" s="23">
        <v>2</v>
      </c>
      <c r="O37" s="23"/>
      <c r="P37" s="23"/>
      <c r="Q37" s="23"/>
      <c r="R37" s="23"/>
      <c r="S37" s="23"/>
      <c r="T37" s="23"/>
      <c r="U37" s="23"/>
    </row>
    <row r="38" spans="1:21" s="24" customFormat="1" x14ac:dyDescent="0.4">
      <c r="A38" s="155"/>
      <c r="B38" s="36"/>
      <c r="C38" s="177"/>
      <c r="D38" s="179"/>
      <c r="E38" s="342"/>
      <c r="F38" s="343"/>
      <c r="G38" s="342"/>
      <c r="H38" s="343"/>
      <c r="I38" s="342"/>
      <c r="J38" s="343"/>
      <c r="K38" s="159" t="str">
        <f>IF($E38-SUM($G38,$I38)=0,"",$E38-SUM($G38,$I38))</f>
        <v/>
      </c>
      <c r="L38" s="160"/>
      <c r="M38" s="37"/>
      <c r="N38" s="23"/>
      <c r="O38" s="23"/>
      <c r="P38" s="23"/>
      <c r="Q38" s="23"/>
      <c r="R38" s="23"/>
      <c r="S38" s="23"/>
      <c r="T38" s="23"/>
      <c r="U38" s="23"/>
    </row>
    <row r="39" spans="1:21" s="24" customFormat="1" hidden="1" x14ac:dyDescent="0.4">
      <c r="A39" s="155"/>
      <c r="B39" s="36"/>
      <c r="C39" s="174">
        <f>VLOOKUP(基本情報設定シート!$C$11,'プルダウン（事業計画書）'!$D$1:$L$17,$N39+1,0)</f>
        <v>0</v>
      </c>
      <c r="D39" s="176"/>
      <c r="E39" s="338">
        <f>IF('(別紙2)変更事業計画書'!E49="",INDEX('(別紙2)変更事業計画書'!$E$44:$E$61,MATCH('(別紙3)事業報告書'!$N39,'(別紙2)変更事業計画書'!$N$44:$N$61,0)),INDEX('(別紙2)変更事業計画書'!$E$44:$E$61,MATCH('(別紙3)事業報告書'!$N39,'(別紙2)変更事業計画書'!$N$44:$N$61,0)+1))</f>
        <v>0</v>
      </c>
      <c r="F39" s="339"/>
      <c r="G39" s="338">
        <f>IF('(別紙2)変更事業計画書'!G49="",INDEX('(別紙2)変更事業計画書'!$G$44:$G$61,MATCH('(別紙3)事業報告書'!$N39,'(別紙2)変更事業計画書'!$N$44:$N$61,0)),INDEX('(別紙2)変更事業計画書'!$G$44:$G$61,MATCH('(別紙3)事業報告書'!$N39,'(別紙2)変更事業計画書'!$N$44:$N$61,0)+1))</f>
        <v>0</v>
      </c>
      <c r="H39" s="339"/>
      <c r="I39" s="338">
        <f>IF('(別紙2)変更事業計画書'!I49="",INDEX('(別紙2)変更事業計画書'!$I$44:$I$61,MATCH('(別紙3)事業報告書'!$N39,'(別紙2)変更事業計画書'!$N$44:$N$61,0)),INDEX('(別紙2)変更事業計画書'!$I$44:$I$61,MATCH('(別紙3)事業報告書'!$N39,'(別紙2)変更事業計画書'!$N$44:$N$61,0)+1))</f>
        <v>0</v>
      </c>
      <c r="J39" s="339"/>
      <c r="K39" s="338">
        <f t="shared" si="0"/>
        <v>0</v>
      </c>
      <c r="L39" s="339"/>
      <c r="M39" s="37"/>
      <c r="N39" s="23">
        <v>3</v>
      </c>
      <c r="O39" s="23"/>
      <c r="P39" s="23"/>
      <c r="Q39" s="23"/>
      <c r="R39" s="23"/>
      <c r="S39" s="23"/>
      <c r="T39" s="23"/>
      <c r="U39" s="23"/>
    </row>
    <row r="40" spans="1:21" s="24" customFormat="1" hidden="1" x14ac:dyDescent="0.4">
      <c r="A40" s="155"/>
      <c r="B40" s="36"/>
      <c r="C40" s="177"/>
      <c r="D40" s="179"/>
      <c r="E40" s="342"/>
      <c r="F40" s="343"/>
      <c r="G40" s="342"/>
      <c r="H40" s="343"/>
      <c r="I40" s="342"/>
      <c r="J40" s="343"/>
      <c r="K40" s="159" t="str">
        <f>IF($E40-SUM($G40,$I40)=0,"",$E40-SUM($G40,$I40))</f>
        <v/>
      </c>
      <c r="L40" s="160"/>
      <c r="M40" s="37"/>
      <c r="N40" s="23"/>
      <c r="O40" s="23"/>
      <c r="P40" s="23"/>
      <c r="Q40" s="23"/>
      <c r="R40" s="23"/>
      <c r="S40" s="23"/>
      <c r="T40" s="23"/>
      <c r="U40" s="23"/>
    </row>
    <row r="41" spans="1:21" s="24" customFormat="1" hidden="1" x14ac:dyDescent="0.4">
      <c r="A41" s="155"/>
      <c r="B41" s="36"/>
      <c r="C41" s="174">
        <f>VLOOKUP(基本情報設定シート!$C$11,'プルダウン（事業計画書）'!$D$1:$L$17,$N41+1,0)</f>
        <v>0</v>
      </c>
      <c r="D41" s="176"/>
      <c r="E41" s="338">
        <f>IF('(別紙2)変更事業計画書'!E51="",INDEX('(別紙2)変更事業計画書'!$E$44:$E$61,MATCH('(別紙3)事業報告書'!$N41,'(別紙2)変更事業計画書'!$N$44:$N$61,0)),INDEX('(別紙2)変更事業計画書'!$E$44:$E$61,MATCH('(別紙3)事業報告書'!$N41,'(別紙2)変更事業計画書'!$N$44:$N$61,0)+1))</f>
        <v>0</v>
      </c>
      <c r="F41" s="339"/>
      <c r="G41" s="338">
        <f>IF('(別紙2)変更事業計画書'!G51="",INDEX('(別紙2)変更事業計画書'!$G$44:$G$61,MATCH('(別紙3)事業報告書'!$N41,'(別紙2)変更事業計画書'!$N$44:$N$61,0)),INDEX('(別紙2)変更事業計画書'!$G$44:$G$61,MATCH('(別紙3)事業報告書'!$N41,'(別紙2)変更事業計画書'!$N$44:$N$61,0)+1))</f>
        <v>0</v>
      </c>
      <c r="H41" s="339"/>
      <c r="I41" s="338">
        <f>IF('(別紙2)変更事業計画書'!I51="",INDEX('(別紙2)変更事業計画書'!$I$44:$I$61,MATCH('(別紙3)事業報告書'!$N41,'(別紙2)変更事業計画書'!$N$44:$N$61,0)),INDEX('(別紙2)変更事業計画書'!$I$44:$I$61,MATCH('(別紙3)事業報告書'!$N41,'(別紙2)変更事業計画書'!$N$44:$N$61,0)+1))</f>
        <v>0</v>
      </c>
      <c r="J41" s="339"/>
      <c r="K41" s="338">
        <f t="shared" si="0"/>
        <v>0</v>
      </c>
      <c r="L41" s="339"/>
      <c r="M41" s="37"/>
      <c r="N41" s="23">
        <v>4</v>
      </c>
      <c r="O41" s="23"/>
      <c r="P41" s="23"/>
      <c r="Q41" s="23"/>
      <c r="R41" s="23"/>
      <c r="S41" s="23"/>
      <c r="T41" s="23"/>
      <c r="U41" s="23"/>
    </row>
    <row r="42" spans="1:21" s="24" customFormat="1" hidden="1" x14ac:dyDescent="0.4">
      <c r="A42" s="155"/>
      <c r="B42" s="36"/>
      <c r="C42" s="177"/>
      <c r="D42" s="179"/>
      <c r="E42" s="342"/>
      <c r="F42" s="343"/>
      <c r="G42" s="342"/>
      <c r="H42" s="343"/>
      <c r="I42" s="342"/>
      <c r="J42" s="343"/>
      <c r="K42" s="159" t="str">
        <f>IF($E42-SUM($G42,$I42)=0,"",$E42-SUM($G42,$I42))</f>
        <v/>
      </c>
      <c r="L42" s="160"/>
      <c r="M42" s="37"/>
      <c r="N42" s="23"/>
      <c r="O42" s="23"/>
      <c r="P42" s="23"/>
      <c r="Q42" s="23"/>
      <c r="R42" s="23"/>
      <c r="S42" s="23"/>
      <c r="T42" s="23"/>
      <c r="U42" s="23"/>
    </row>
    <row r="43" spans="1:21" s="24" customFormat="1" hidden="1" x14ac:dyDescent="0.4">
      <c r="A43" s="155"/>
      <c r="B43" s="36"/>
      <c r="C43" s="174">
        <f>VLOOKUP(基本情報設定シート!$C$11,'プルダウン（事業計画書）'!$D$1:$L$17,$N43+1,0)</f>
        <v>0</v>
      </c>
      <c r="D43" s="176"/>
      <c r="E43" s="338">
        <f>IF('(別紙2)変更事業計画書'!E53="",INDEX('(別紙2)変更事業計画書'!$E$44:$E$61,MATCH('(別紙3)事業報告書'!$N43,'(別紙2)変更事業計画書'!$N$44:$N$61,0)),INDEX('(別紙2)変更事業計画書'!$E$44:$E$61,MATCH('(別紙3)事業報告書'!$N43,'(別紙2)変更事業計画書'!$N$44:$N$61,0)+1))</f>
        <v>0</v>
      </c>
      <c r="F43" s="339"/>
      <c r="G43" s="338">
        <f>IF('(別紙2)変更事業計画書'!G53="",INDEX('(別紙2)変更事業計画書'!$G$44:$G$61,MATCH('(別紙3)事業報告書'!$N43,'(別紙2)変更事業計画書'!$N$44:$N$61,0)),INDEX('(別紙2)変更事業計画書'!$G$44:$G$61,MATCH('(別紙3)事業報告書'!$N43,'(別紙2)変更事業計画書'!$N$44:$N$61,0)+1))</f>
        <v>0</v>
      </c>
      <c r="H43" s="339"/>
      <c r="I43" s="338">
        <f>IF('(別紙2)変更事業計画書'!I53="",INDEX('(別紙2)変更事業計画書'!$I$44:$I$61,MATCH('(別紙3)事業報告書'!$N43,'(別紙2)変更事業計画書'!$N$44:$N$61,0)),INDEX('(別紙2)変更事業計画書'!$I$44:$I$61,MATCH('(別紙3)事業報告書'!$N43,'(別紙2)変更事業計画書'!$N$44:$N$61,0)+1))</f>
        <v>0</v>
      </c>
      <c r="J43" s="339"/>
      <c r="K43" s="338">
        <f t="shared" si="0"/>
        <v>0</v>
      </c>
      <c r="L43" s="339"/>
      <c r="M43" s="37"/>
      <c r="N43" s="23">
        <v>5</v>
      </c>
      <c r="O43" s="23"/>
      <c r="P43" s="23"/>
      <c r="Q43" s="23"/>
      <c r="R43" s="23"/>
      <c r="S43" s="23"/>
      <c r="T43" s="23"/>
      <c r="U43" s="23"/>
    </row>
    <row r="44" spans="1:21" s="24" customFormat="1" hidden="1" x14ac:dyDescent="0.4">
      <c r="A44" s="155"/>
      <c r="B44" s="36"/>
      <c r="C44" s="177"/>
      <c r="D44" s="179"/>
      <c r="E44" s="163"/>
      <c r="F44" s="164"/>
      <c r="G44" s="342"/>
      <c r="H44" s="343"/>
      <c r="I44" s="342"/>
      <c r="J44" s="343"/>
      <c r="K44" s="159" t="str">
        <f>IF($E44-SUM($G44,$I44)=0,"",$E44-SUM($G44,$I44))</f>
        <v/>
      </c>
      <c r="L44" s="160"/>
      <c r="M44" s="37"/>
      <c r="N44" s="23"/>
      <c r="O44" s="23"/>
      <c r="P44" s="23"/>
      <c r="Q44" s="23"/>
      <c r="R44" s="23"/>
      <c r="S44" s="23"/>
      <c r="T44" s="23"/>
      <c r="U44" s="23"/>
    </row>
    <row r="45" spans="1:21" s="24" customFormat="1" hidden="1" x14ac:dyDescent="0.4">
      <c r="A45" s="155"/>
      <c r="B45" s="36"/>
      <c r="C45" s="174">
        <f>VLOOKUP(基本情報設定シート!$C$11,'プルダウン（事業計画書）'!$D$1:$L$17,$N45+1,0)</f>
        <v>0</v>
      </c>
      <c r="D45" s="176"/>
      <c r="E45" s="338">
        <f>IF('(別紙2)変更事業計画書'!E55="",INDEX('(別紙2)変更事業計画書'!$E$44:$E$61,MATCH('(別紙3)事業報告書'!$N45,'(別紙2)変更事業計画書'!$N$44:$N$61,0)),INDEX('(別紙2)変更事業計画書'!$E$44:$E$61,MATCH('(別紙3)事業報告書'!$N45,'(別紙2)変更事業計画書'!$N$44:$N$61,0)+1))</f>
        <v>0</v>
      </c>
      <c r="F45" s="339"/>
      <c r="G45" s="338">
        <f>IF('(別紙2)変更事業計画書'!G55="",INDEX('(別紙2)変更事業計画書'!$G$44:$G$61,MATCH('(別紙3)事業報告書'!$N45,'(別紙2)変更事業計画書'!$N$44:$N$61,0)),INDEX('(別紙2)変更事業計画書'!$G$44:$G$61,MATCH('(別紙3)事業報告書'!$N45,'(別紙2)変更事業計画書'!$N$44:$N$61,0)+1))</f>
        <v>0</v>
      </c>
      <c r="H45" s="339"/>
      <c r="I45" s="338">
        <f>IF('(別紙2)変更事業計画書'!I55="",INDEX('(別紙2)変更事業計画書'!$I$44:$I$61,MATCH('(別紙3)事業報告書'!$N45,'(別紙2)変更事業計画書'!$N$44:$N$61,0)),INDEX('(別紙2)変更事業計画書'!$I$44:$I$61,MATCH('(別紙3)事業報告書'!$N45,'(別紙2)変更事業計画書'!$N$44:$N$61,0)+1))</f>
        <v>0</v>
      </c>
      <c r="J45" s="339"/>
      <c r="K45" s="338">
        <f t="shared" si="0"/>
        <v>0</v>
      </c>
      <c r="L45" s="339"/>
      <c r="M45" s="37"/>
      <c r="N45" s="23">
        <v>6</v>
      </c>
      <c r="O45" s="23"/>
      <c r="P45" s="23"/>
      <c r="Q45" s="23"/>
      <c r="R45" s="23"/>
      <c r="S45" s="23"/>
      <c r="T45" s="23"/>
      <c r="U45" s="23"/>
    </row>
    <row r="46" spans="1:21" s="24" customFormat="1" hidden="1" x14ac:dyDescent="0.4">
      <c r="A46" s="155"/>
      <c r="B46" s="36"/>
      <c r="C46" s="177"/>
      <c r="D46" s="179"/>
      <c r="E46" s="163"/>
      <c r="F46" s="164"/>
      <c r="G46" s="163"/>
      <c r="H46" s="164"/>
      <c r="I46" s="163"/>
      <c r="J46" s="164"/>
      <c r="K46" s="159" t="str">
        <f>IF($E46-SUM($G46,$I46)=0,"",$E46-SUM($G46,$I46))</f>
        <v/>
      </c>
      <c r="L46" s="160"/>
      <c r="M46" s="37"/>
      <c r="N46" s="23"/>
      <c r="O46" s="23"/>
      <c r="P46" s="23"/>
      <c r="Q46" s="23"/>
      <c r="R46" s="23"/>
      <c r="S46" s="23"/>
      <c r="T46" s="23"/>
      <c r="U46" s="23"/>
    </row>
    <row r="47" spans="1:21" s="24" customFormat="1" hidden="1" x14ac:dyDescent="0.4">
      <c r="A47" s="155"/>
      <c r="B47" s="36"/>
      <c r="C47" s="174">
        <f>VLOOKUP(基本情報設定シート!$C$11,'プルダウン（事業計画書）'!$D$1:$L$17,$N47+1,0)</f>
        <v>0</v>
      </c>
      <c r="D47" s="176"/>
      <c r="E47" s="338">
        <f>IF('(別紙2)変更事業計画書'!E57="",INDEX('(別紙2)変更事業計画書'!$E$44:$E$61,MATCH('(別紙3)事業報告書'!$N47,'(別紙2)変更事業計画書'!$N$44:$N$61,0)),INDEX('(別紙2)変更事業計画書'!$E$44:$E$61,MATCH('(別紙3)事業報告書'!$N47,'(別紙2)変更事業計画書'!$N$44:$N$61,0)+1))</f>
        <v>0</v>
      </c>
      <c r="F47" s="339"/>
      <c r="G47" s="338">
        <f>IF('(別紙2)変更事業計画書'!G57="",INDEX('(別紙2)変更事業計画書'!$G$44:$G$61,MATCH('(別紙3)事業報告書'!$N47,'(別紙2)変更事業計画書'!$N$44:$N$61,0)),INDEX('(別紙2)変更事業計画書'!$G$44:$G$61,MATCH('(別紙3)事業報告書'!$N47,'(別紙2)変更事業計画書'!$N$44:$N$61,0)+1))</f>
        <v>0</v>
      </c>
      <c r="H47" s="339"/>
      <c r="I47" s="338">
        <f>IF('(別紙2)変更事業計画書'!I57="",INDEX('(別紙2)変更事業計画書'!$I$44:$I$61,MATCH('(別紙3)事業報告書'!$N47,'(別紙2)変更事業計画書'!$N$44:$N$61,0)),INDEX('(別紙2)変更事業計画書'!$I$44:$I$61,MATCH('(別紙3)事業報告書'!$N47,'(別紙2)変更事業計画書'!$N$44:$N$61,0)+1))</f>
        <v>0</v>
      </c>
      <c r="J47" s="339"/>
      <c r="K47" s="338">
        <f t="shared" si="0"/>
        <v>0</v>
      </c>
      <c r="L47" s="339"/>
      <c r="M47" s="37"/>
      <c r="N47" s="23">
        <v>7</v>
      </c>
      <c r="O47" s="23"/>
      <c r="P47" s="23"/>
      <c r="Q47" s="23"/>
      <c r="R47" s="23"/>
      <c r="S47" s="23"/>
      <c r="T47" s="23"/>
      <c r="U47" s="23"/>
    </row>
    <row r="48" spans="1:21" s="24" customFormat="1" hidden="1" x14ac:dyDescent="0.4">
      <c r="A48" s="155"/>
      <c r="B48" s="36"/>
      <c r="C48" s="177"/>
      <c r="D48" s="179"/>
      <c r="E48" s="163"/>
      <c r="F48" s="164"/>
      <c r="G48" s="163"/>
      <c r="H48" s="164"/>
      <c r="I48" s="163"/>
      <c r="J48" s="164"/>
      <c r="K48" s="159" t="str">
        <f>IF($E48-SUM($G48,$I48)=0,"",$E48-SUM($G48,$I48))</f>
        <v/>
      </c>
      <c r="L48" s="160"/>
      <c r="M48" s="37"/>
      <c r="N48" s="23"/>
      <c r="O48" s="23"/>
      <c r="P48" s="23"/>
      <c r="Q48" s="23"/>
      <c r="R48" s="23"/>
      <c r="S48" s="23"/>
      <c r="T48" s="23"/>
      <c r="U48" s="23"/>
    </row>
    <row r="49" spans="1:21" s="24" customFormat="1" hidden="1" x14ac:dyDescent="0.4">
      <c r="A49" s="155"/>
      <c r="B49" s="36"/>
      <c r="C49" s="174">
        <f>VLOOKUP(基本情報設定シート!$C$11,'プルダウン（事業計画書）'!$D$1:$L$17,$N49+1,0)</f>
        <v>0</v>
      </c>
      <c r="D49" s="176"/>
      <c r="E49" s="338">
        <f>IF('(別紙2)変更事業計画書'!E59="",INDEX('(別紙2)変更事業計画書'!$E$44:$E$61,MATCH('(別紙3)事業報告書'!$N49,'(別紙2)変更事業計画書'!$N$44:$N$61,0)),INDEX('(別紙2)変更事業計画書'!$E$44:$E$61,MATCH('(別紙3)事業報告書'!$N49,'(別紙2)変更事業計画書'!$N$44:$N$61,0)+1))</f>
        <v>0</v>
      </c>
      <c r="F49" s="339"/>
      <c r="G49" s="338">
        <f>IF('(別紙2)変更事業計画書'!G59="",INDEX('(別紙2)変更事業計画書'!$G$44:$G$61,MATCH('(別紙3)事業報告書'!$N49,'(別紙2)変更事業計画書'!$N$44:$N$61,0)),INDEX('(別紙2)変更事業計画書'!$G$44:$G$61,MATCH('(別紙3)事業報告書'!$N49,'(別紙2)変更事業計画書'!$N$44:$N$61,0)+1))</f>
        <v>0</v>
      </c>
      <c r="H49" s="339"/>
      <c r="I49" s="338">
        <f>IF('(別紙2)変更事業計画書'!I59="",INDEX('(別紙2)変更事業計画書'!$I$44:$I$61,MATCH('(別紙3)事業報告書'!$N49,'(別紙2)変更事業計画書'!$N$44:$N$61,0)),INDEX('(別紙2)変更事業計画書'!$I$44:$I$61,MATCH('(別紙3)事業報告書'!$N49,'(別紙2)変更事業計画書'!$N$44:$N$61,0)+1))</f>
        <v>0</v>
      </c>
      <c r="J49" s="339"/>
      <c r="K49" s="338">
        <f t="shared" si="0"/>
        <v>0</v>
      </c>
      <c r="L49" s="339"/>
      <c r="M49" s="37"/>
      <c r="N49" s="23">
        <v>8</v>
      </c>
      <c r="O49" s="23"/>
      <c r="P49" s="23"/>
      <c r="Q49" s="23"/>
      <c r="R49" s="23"/>
      <c r="S49" s="23"/>
      <c r="T49" s="23"/>
      <c r="U49" s="23"/>
    </row>
    <row r="50" spans="1:21" s="24" customFormat="1" hidden="1" x14ac:dyDescent="0.4">
      <c r="A50" s="155"/>
      <c r="B50" s="36"/>
      <c r="C50" s="177"/>
      <c r="D50" s="179"/>
      <c r="E50" s="163"/>
      <c r="F50" s="164"/>
      <c r="G50" s="163"/>
      <c r="H50" s="164"/>
      <c r="I50" s="163"/>
      <c r="J50" s="164"/>
      <c r="K50" s="159" t="str">
        <f>IF($E50-SUM($G50,$I50)=0,"",$E50-SUM($G50,$I50))</f>
        <v/>
      </c>
      <c r="L50" s="160"/>
      <c r="M50" s="37"/>
      <c r="N50" s="23"/>
      <c r="O50" s="23"/>
      <c r="P50" s="23"/>
      <c r="Q50" s="23"/>
      <c r="R50" s="23"/>
      <c r="S50" s="23"/>
      <c r="T50" s="23"/>
      <c r="U50" s="23"/>
    </row>
    <row r="51" spans="1:21" s="24" customFormat="1" x14ac:dyDescent="0.4">
      <c r="A51" s="155"/>
      <c r="B51" s="36"/>
      <c r="C51" s="174" t="s">
        <v>181</v>
      </c>
      <c r="D51" s="176"/>
      <c r="E51" s="338">
        <f>SUM(E35,E37,E39,E41,E43,E45,E47,E49)</f>
        <v>0</v>
      </c>
      <c r="F51" s="339"/>
      <c r="G51" s="338">
        <f t="shared" ref="G51" si="1">SUM(G35,G37,G39,G41,G43,G45,G47,G49)</f>
        <v>0</v>
      </c>
      <c r="H51" s="339"/>
      <c r="I51" s="338">
        <f t="shared" ref="I51" si="2">SUM(I35,I37,I39,I41,I43,I45,I47,I49)</f>
        <v>0</v>
      </c>
      <c r="J51" s="339"/>
      <c r="K51" s="338">
        <f t="shared" ref="K51" si="3">SUM(K35,K37,K39,K41,K43,K45,K47,K49)</f>
        <v>0</v>
      </c>
      <c r="L51" s="339"/>
      <c r="M51" s="37"/>
      <c r="N51" s="23">
        <v>9</v>
      </c>
      <c r="O51" s="23"/>
      <c r="P51" s="23"/>
      <c r="Q51" s="23"/>
      <c r="R51" s="23"/>
      <c r="S51" s="23"/>
      <c r="T51" s="23"/>
      <c r="U51" s="23"/>
    </row>
    <row r="52" spans="1:21" s="24" customFormat="1" ht="19.5" thickBot="1" x14ac:dyDescent="0.45">
      <c r="A52" s="156"/>
      <c r="B52" s="36"/>
      <c r="C52" s="177"/>
      <c r="D52" s="179"/>
      <c r="E52" s="153" t="str">
        <f>IF(SUM(E$36,E$38,E$40,E$42,E$44,E$46,E$48,E$50)=0,"",SUM(E$36,E$38,E$40,E$42,E$44,E$46,E$48,E$50))</f>
        <v/>
      </c>
      <c r="F52" s="153"/>
      <c r="G52" s="153" t="str">
        <f t="shared" ref="G52" si="4">IF(SUM(G$36,G$38,G$40,G$42,G$44,G$46,G$48,G$50)=0,"",SUM(G$36,G$38,G$40,G$42,G$44,G$46,G$48,G$50))</f>
        <v/>
      </c>
      <c r="H52" s="153"/>
      <c r="I52" s="153" t="str">
        <f t="shared" ref="I52:K52" si="5">IF(SUM(I$36,I$38,I$40,I$42,I$44,I$46,I$48,I$50)=0,"",SUM(I$36,I$38,I$40,I$42,I$44,I$46,I$48,I$50))</f>
        <v/>
      </c>
      <c r="J52" s="153"/>
      <c r="K52" s="153" t="str">
        <f t="shared" si="5"/>
        <v/>
      </c>
      <c r="L52" s="153"/>
      <c r="M52" s="37"/>
      <c r="N52" s="23"/>
      <c r="O52" s="23"/>
      <c r="P52" s="23"/>
      <c r="Q52" s="23"/>
      <c r="R52" s="23"/>
      <c r="S52" s="23"/>
      <c r="T52" s="23"/>
      <c r="U52" s="23"/>
    </row>
    <row r="53" spans="1:21" s="24" customFormat="1" ht="19.5" thickTop="1" x14ac:dyDescent="0.4">
      <c r="A53" s="156"/>
      <c r="B53" s="36"/>
      <c r="C53" s="356" t="s">
        <v>222</v>
      </c>
      <c r="D53" s="356"/>
      <c r="E53" s="356"/>
      <c r="F53" s="356"/>
      <c r="G53" s="356"/>
      <c r="H53" s="356"/>
      <c r="I53" s="356"/>
      <c r="J53" s="357"/>
      <c r="K53" s="340">
        <f>IFERROR(IF(ROUNDDOWN($K$51*2/3,-3)&gt;=300000-$J$56,300000-$J$56,ROUNDDOWN($K$51*2/3,-3)),"")</f>
        <v>0</v>
      </c>
      <c r="L53" s="341"/>
      <c r="M53" s="37"/>
      <c r="N53" s="23"/>
      <c r="O53" s="23"/>
      <c r="P53" s="23"/>
      <c r="Q53" s="23"/>
      <c r="R53" s="23"/>
      <c r="S53" s="23"/>
      <c r="T53" s="23"/>
      <c r="U53" s="23"/>
    </row>
    <row r="54" spans="1:21" s="24" customFormat="1" ht="19.5" thickBot="1" x14ac:dyDescent="0.45">
      <c r="A54" s="156"/>
      <c r="B54" s="36"/>
      <c r="C54" s="356"/>
      <c r="D54" s="356"/>
      <c r="E54" s="356"/>
      <c r="F54" s="356"/>
      <c r="G54" s="356"/>
      <c r="H54" s="356"/>
      <c r="I54" s="356"/>
      <c r="J54" s="357"/>
      <c r="K54" s="358" t="str">
        <f>IFERROR(IF(ROUNDDOWN($K$52*2/3,-3)&gt;=300000-$J$56,300000-$J$56,ROUNDDOWN($K$52*2/3,-3)),"")</f>
        <v/>
      </c>
      <c r="L54" s="359"/>
      <c r="M54" s="37"/>
      <c r="N54" s="23"/>
      <c r="O54" s="23"/>
      <c r="P54" s="23"/>
      <c r="Q54" s="23"/>
      <c r="R54" s="23"/>
      <c r="S54" s="23"/>
      <c r="T54" s="23"/>
      <c r="U54" s="23"/>
    </row>
    <row r="55" spans="1:21" s="24" customFormat="1" ht="60" customHeight="1" thickTop="1" thickBot="1" x14ac:dyDescent="0.45">
      <c r="A55" s="157"/>
      <c r="B55" s="228" t="s">
        <v>317</v>
      </c>
      <c r="C55" s="229"/>
      <c r="D55" s="229"/>
      <c r="E55" s="229"/>
      <c r="F55" s="229"/>
      <c r="G55" s="229"/>
      <c r="H55" s="229"/>
      <c r="I55" s="229"/>
      <c r="J55" s="229"/>
      <c r="K55" s="229"/>
      <c r="L55" s="229"/>
      <c r="M55" s="30"/>
      <c r="N55" s="23"/>
      <c r="O55" s="23"/>
      <c r="P55" s="23"/>
      <c r="Q55" s="23"/>
      <c r="R55" s="23"/>
      <c r="S55" s="23"/>
      <c r="T55" s="23"/>
      <c r="U55" s="23"/>
    </row>
    <row r="56" spans="1:21" s="24" customFormat="1" x14ac:dyDescent="0.4">
      <c r="A56" s="213" t="s">
        <v>243</v>
      </c>
      <c r="B56" s="215" t="s">
        <v>244</v>
      </c>
      <c r="C56" s="216"/>
      <c r="D56" s="219" t="s">
        <v>245</v>
      </c>
      <c r="E56" s="220"/>
      <c r="F56" s="220"/>
      <c r="G56" s="220"/>
      <c r="H56" s="220"/>
      <c r="I56" s="220"/>
      <c r="J56" s="221">
        <f>'(別紙2)変更事業計画書'!$J$65</f>
        <v>0</v>
      </c>
      <c r="K56" s="222"/>
      <c r="L56" s="220" t="s">
        <v>4</v>
      </c>
      <c r="M56" s="223"/>
      <c r="N56" s="23"/>
      <c r="O56" s="23"/>
      <c r="P56" s="23"/>
      <c r="Q56" s="23"/>
      <c r="R56" s="23"/>
      <c r="S56" s="23"/>
      <c r="T56" s="23"/>
      <c r="U56" s="23"/>
    </row>
    <row r="57" spans="1:21" s="24" customFormat="1" ht="40.5" customHeight="1" thickBot="1" x14ac:dyDescent="0.45">
      <c r="A57" s="214"/>
      <c r="B57" s="217"/>
      <c r="C57" s="218"/>
      <c r="D57" s="224"/>
      <c r="E57" s="224"/>
      <c r="F57" s="224"/>
      <c r="G57" s="224"/>
      <c r="H57" s="224"/>
      <c r="I57" s="224"/>
      <c r="J57" s="224"/>
      <c r="K57" s="224"/>
      <c r="L57" s="224"/>
      <c r="M57" s="225"/>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row r="59" spans="1:21" s="24" customFormat="1" x14ac:dyDescent="0.4">
      <c r="A59" s="21"/>
      <c r="B59" s="21"/>
      <c r="C59" s="22"/>
      <c r="D59" s="22"/>
      <c r="E59" s="21"/>
      <c r="F59" s="21"/>
      <c r="G59" s="21"/>
      <c r="H59" s="21"/>
      <c r="I59" s="21"/>
      <c r="J59" s="21"/>
      <c r="K59" s="21"/>
      <c r="L59" s="21"/>
      <c r="M59" s="21"/>
      <c r="N59" s="23"/>
      <c r="O59" s="23"/>
      <c r="P59" s="23"/>
      <c r="Q59" s="23"/>
      <c r="R59" s="23"/>
      <c r="S59" s="23"/>
      <c r="T59" s="23"/>
      <c r="U59" s="23"/>
    </row>
    <row r="60" spans="1:21" s="24" customFormat="1" x14ac:dyDescent="0.4">
      <c r="A60" s="21"/>
      <c r="B60" s="21"/>
      <c r="C60" s="22"/>
      <c r="D60" s="22"/>
      <c r="E60" s="21"/>
      <c r="F60" s="21"/>
      <c r="G60" s="21"/>
      <c r="H60" s="21"/>
      <c r="I60" s="21"/>
      <c r="J60" s="21"/>
      <c r="K60" s="21"/>
      <c r="L60" s="21"/>
      <c r="M60" s="21"/>
      <c r="N60" s="23"/>
      <c r="O60" s="23"/>
      <c r="P60" s="23"/>
      <c r="Q60" s="23"/>
      <c r="R60" s="23"/>
      <c r="S60" s="23"/>
      <c r="T60" s="23"/>
      <c r="U60" s="23"/>
    </row>
  </sheetData>
  <sheetProtection algorithmName="SHA-512" hashValue="O/BxLd/Xoch2/5wC+4z2UU2jz5jmARU4Uxa16zAl8wZZ27jCqnttAbmez9nxh9/f+Jc1liAyQSFKEHvmq7GQiQ==" saltValue="N66rNgf912K20RWi9bQ5NQ==" spinCount="100000" sheet="1" objects="1" scenarios="1" formatColumns="0" formatRows="0"/>
  <mergeCells count="156">
    <mergeCell ref="B16:D16"/>
    <mergeCell ref="E16:L16"/>
    <mergeCell ref="B17:D17"/>
    <mergeCell ref="E17:L17"/>
    <mergeCell ref="B18:D18"/>
    <mergeCell ref="E18:F18"/>
    <mergeCell ref="J18:K18"/>
    <mergeCell ref="C49:D50"/>
    <mergeCell ref="A4:A18"/>
    <mergeCell ref="B4:D4"/>
    <mergeCell ref="E4:M4"/>
    <mergeCell ref="B5:D5"/>
    <mergeCell ref="E5:M5"/>
    <mergeCell ref="C6:K6"/>
    <mergeCell ref="C7:D7"/>
    <mergeCell ref="C8:D8"/>
    <mergeCell ref="F8:G8"/>
    <mergeCell ref="H8:I8"/>
    <mergeCell ref="J8:L8"/>
    <mergeCell ref="C9:D9"/>
    <mergeCell ref="F9:G9"/>
    <mergeCell ref="H9:I9"/>
    <mergeCell ref="J9:L9"/>
    <mergeCell ref="C10:D10"/>
    <mergeCell ref="F10:G10"/>
    <mergeCell ref="H10:I10"/>
    <mergeCell ref="J10:L10"/>
    <mergeCell ref="B11:M11"/>
    <mergeCell ref="C12:K12"/>
    <mergeCell ref="B13:D14"/>
    <mergeCell ref="F13:L13"/>
    <mergeCell ref="A56:A57"/>
    <mergeCell ref="B56:C57"/>
    <mergeCell ref="D56:I56"/>
    <mergeCell ref="J56:K56"/>
    <mergeCell ref="L56:M56"/>
    <mergeCell ref="D57:M57"/>
    <mergeCell ref="B55:L55"/>
    <mergeCell ref="C51:D52"/>
    <mergeCell ref="E51:F51"/>
    <mergeCell ref="G51:H51"/>
    <mergeCell ref="I51:J51"/>
    <mergeCell ref="K51:L51"/>
    <mergeCell ref="E52:F52"/>
    <mergeCell ref="G52:H52"/>
    <mergeCell ref="I52:J52"/>
    <mergeCell ref="K52:L52"/>
    <mergeCell ref="C53:J54"/>
    <mergeCell ref="K53:L53"/>
    <mergeCell ref="K54:L54"/>
    <mergeCell ref="A19:A55"/>
    <mergeCell ref="D21:E21"/>
    <mergeCell ref="F21:L21"/>
    <mergeCell ref="C22:C23"/>
    <mergeCell ref="D22:E22"/>
    <mergeCell ref="E46:F46"/>
    <mergeCell ref="G46:H46"/>
    <mergeCell ref="I46:J46"/>
    <mergeCell ref="G49:H49"/>
    <mergeCell ref="I49:J49"/>
    <mergeCell ref="K49:L49"/>
    <mergeCell ref="E49:F49"/>
    <mergeCell ref="E50:F50"/>
    <mergeCell ref="G50:H50"/>
    <mergeCell ref="I50:J50"/>
    <mergeCell ref="K50:L50"/>
    <mergeCell ref="C47:D48"/>
    <mergeCell ref="E47:F47"/>
    <mergeCell ref="G47:H47"/>
    <mergeCell ref="I47:J47"/>
    <mergeCell ref="K47:L47"/>
    <mergeCell ref="E48:F48"/>
    <mergeCell ref="G48:H48"/>
    <mergeCell ref="I48:J48"/>
    <mergeCell ref="K48:L48"/>
    <mergeCell ref="C45:D46"/>
    <mergeCell ref="E45:F45"/>
    <mergeCell ref="C41:D42"/>
    <mergeCell ref="E41:F41"/>
    <mergeCell ref="G41:H41"/>
    <mergeCell ref="I41:J41"/>
    <mergeCell ref="K41:L41"/>
    <mergeCell ref="E42:F42"/>
    <mergeCell ref="G42:H42"/>
    <mergeCell ref="I42:J42"/>
    <mergeCell ref="K42:L42"/>
    <mergeCell ref="C43:D44"/>
    <mergeCell ref="E43:F43"/>
    <mergeCell ref="G43:H43"/>
    <mergeCell ref="I43:J43"/>
    <mergeCell ref="K43:L43"/>
    <mergeCell ref="E44:F44"/>
    <mergeCell ref="G44:H44"/>
    <mergeCell ref="I44:J44"/>
    <mergeCell ref="K44:L44"/>
    <mergeCell ref="G45:H45"/>
    <mergeCell ref="I45:J45"/>
    <mergeCell ref="K45:L45"/>
    <mergeCell ref="K46:L46"/>
    <mergeCell ref="C39:D40"/>
    <mergeCell ref="E39:F39"/>
    <mergeCell ref="G39:H39"/>
    <mergeCell ref="I39:J39"/>
    <mergeCell ref="K39:L39"/>
    <mergeCell ref="E40:F40"/>
    <mergeCell ref="G40:H40"/>
    <mergeCell ref="I40:J40"/>
    <mergeCell ref="K40:L40"/>
    <mergeCell ref="C37:D38"/>
    <mergeCell ref="E37:F37"/>
    <mergeCell ref="G37:H37"/>
    <mergeCell ref="I37:J37"/>
    <mergeCell ref="K37:L37"/>
    <mergeCell ref="E38:F38"/>
    <mergeCell ref="G38:H38"/>
    <mergeCell ref="I38:J38"/>
    <mergeCell ref="K38:L38"/>
    <mergeCell ref="I34:J34"/>
    <mergeCell ref="C35:D36"/>
    <mergeCell ref="E35:F35"/>
    <mergeCell ref="G35:H35"/>
    <mergeCell ref="I35:J35"/>
    <mergeCell ref="C33:D34"/>
    <mergeCell ref="E33:F34"/>
    <mergeCell ref="G33:J33"/>
    <mergeCell ref="K35:L35"/>
    <mergeCell ref="E36:F36"/>
    <mergeCell ref="G36:H36"/>
    <mergeCell ref="I36:J36"/>
    <mergeCell ref="K36:L36"/>
    <mergeCell ref="G34:H34"/>
    <mergeCell ref="K33:L34"/>
    <mergeCell ref="C28:C29"/>
    <mergeCell ref="D28:E28"/>
    <mergeCell ref="F28:L28"/>
    <mergeCell ref="D29:E29"/>
    <mergeCell ref="F29:L29"/>
    <mergeCell ref="A2:M2"/>
    <mergeCell ref="B3:D3"/>
    <mergeCell ref="E3:M3"/>
    <mergeCell ref="F22:L22"/>
    <mergeCell ref="D23:E23"/>
    <mergeCell ref="F23:L23"/>
    <mergeCell ref="C24:C25"/>
    <mergeCell ref="D24:E24"/>
    <mergeCell ref="C26:C27"/>
    <mergeCell ref="D26:E26"/>
    <mergeCell ref="F26:L26"/>
    <mergeCell ref="D27:E27"/>
    <mergeCell ref="F27:L27"/>
    <mergeCell ref="F24:L24"/>
    <mergeCell ref="D25:E25"/>
    <mergeCell ref="F25:L25"/>
    <mergeCell ref="F14:L14"/>
    <mergeCell ref="B15:D15"/>
    <mergeCell ref="E15:L15"/>
  </mergeCells>
  <phoneticPr fontId="1"/>
  <dataValidations count="2">
    <dataValidation operator="greaterThanOrEqual" allowBlank="1" showInputMessage="1" showErrorMessage="1" sqref="C24 L55 C20:C22 C51 D26:D32 C28 C26 D20:D23 C35 E51:E52 I45 E35:E45 I35 B58:M1048576 H31:L31 C31:C33 E31:E33 L32 K32:K33 H32:J32 F19:F32 B19:D19 G19:L21 I37 I39 I41 I43 I51:I52 C49 E5:E8 M19:M55 B20:B56 E49 C55:J55 D57 C53 I49 I47 E47 C37 C39 C41 C43 C45 C47 B1:M3 E19:E21 B12:M18 C6:D7 C8:C10 F6:M10 B5:B10 K35:K55 G31:G52"/>
    <dataValidation type="list" operator="greaterThanOrEqual" allowBlank="1" showInputMessage="1" showErrorMessage="1" sqref="E9:E10">
      <formula1>"取得,更新,補修"</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8"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109" t="s">
        <v>35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36</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39.950000000000003" customHeight="1" x14ac:dyDescent="0.4">
      <c r="A10" s="71"/>
      <c r="B10" s="275" t="s">
        <v>20</v>
      </c>
      <c r="C10" s="275"/>
      <c r="D10" s="275"/>
      <c r="E10" s="275"/>
      <c r="F10" s="275"/>
      <c r="G10" s="275"/>
      <c r="H10" s="388" t="str">
        <f>'(様式4号)完了届'!$H$10</f>
        <v>明治33年1月0日</v>
      </c>
      <c r="I10" s="388"/>
      <c r="J10" s="388"/>
      <c r="K10" s="388"/>
      <c r="L10" s="388"/>
      <c r="M10" s="388"/>
      <c r="N10" s="275" t="s">
        <v>21</v>
      </c>
      <c r="O10" s="275"/>
      <c r="P10" s="275"/>
      <c r="Q10" s="275"/>
      <c r="R10" s="275"/>
      <c r="S10" s="275"/>
      <c r="T10" s="389" t="str">
        <f>'(様式4号)完了届'!$R$10</f>
        <v>指令も産第号</v>
      </c>
      <c r="U10" s="389"/>
      <c r="V10" s="389"/>
      <c r="W10" s="389"/>
      <c r="X10" s="389"/>
      <c r="Y10" s="389"/>
      <c r="Z10" s="389"/>
      <c r="AA10" s="389"/>
      <c r="AB10" s="71"/>
    </row>
    <row r="11" spans="1:28" s="3" customFormat="1" ht="20.100000000000001" customHeight="1" x14ac:dyDescent="0.4">
      <c r="A11" s="49"/>
      <c r="B11" s="275" t="s">
        <v>1</v>
      </c>
      <c r="C11" s="275"/>
      <c r="D11" s="275"/>
      <c r="E11" s="275"/>
      <c r="F11" s="275"/>
      <c r="G11" s="275"/>
      <c r="H11" s="390" t="e">
        <f>'(様式1号)交付申請書'!$F$10</f>
        <v>#NUM!</v>
      </c>
      <c r="I11" s="390"/>
      <c r="J11" s="390"/>
      <c r="K11" s="390"/>
      <c r="L11" s="390"/>
      <c r="M11" s="390"/>
      <c r="N11" s="275" t="s">
        <v>22</v>
      </c>
      <c r="O11" s="275"/>
      <c r="P11" s="275"/>
      <c r="Q11" s="275"/>
      <c r="R11" s="275"/>
      <c r="S11" s="275"/>
      <c r="T11" s="423" t="str">
        <f>基本情報設定シート!$C$10</f>
        <v>松江市小規模企業者支援事業補助金</v>
      </c>
      <c r="U11" s="423"/>
      <c r="V11" s="423"/>
      <c r="W11" s="423"/>
      <c r="X11" s="423"/>
      <c r="Y11" s="423"/>
      <c r="Z11" s="423"/>
      <c r="AA11" s="423"/>
      <c r="AB11" s="49"/>
    </row>
    <row r="12" spans="1:28" s="3" customFormat="1" ht="20.100000000000001" customHeight="1" x14ac:dyDescent="0.4">
      <c r="A12" s="49"/>
      <c r="B12" s="117" t="s">
        <v>3</v>
      </c>
      <c r="C12" s="118"/>
      <c r="D12" s="118"/>
      <c r="E12" s="118"/>
      <c r="F12" s="118"/>
      <c r="G12" s="118"/>
      <c r="H12" s="118"/>
      <c r="I12" s="118"/>
      <c r="J12" s="118"/>
      <c r="K12" s="119"/>
      <c r="L12" s="126" t="str">
        <f>基本情報設定シート!$C$11</f>
        <v>小規模企業者支援事業</v>
      </c>
      <c r="M12" s="127"/>
      <c r="N12" s="127"/>
      <c r="O12" s="127"/>
      <c r="P12" s="127"/>
      <c r="Q12" s="127"/>
      <c r="R12" s="127"/>
      <c r="S12" s="127"/>
      <c r="T12" s="127"/>
      <c r="U12" s="127"/>
      <c r="V12" s="127"/>
      <c r="W12" s="127"/>
      <c r="X12" s="127"/>
      <c r="Y12" s="127"/>
      <c r="Z12" s="127"/>
      <c r="AA12" s="128"/>
      <c r="AB12" s="49"/>
    </row>
    <row r="13" spans="1:28" s="3" customFormat="1" ht="39.950000000000003" customHeight="1" x14ac:dyDescent="0.4">
      <c r="A13" s="49"/>
      <c r="B13" s="117" t="s">
        <v>38</v>
      </c>
      <c r="C13" s="118"/>
      <c r="D13" s="118"/>
      <c r="E13" s="118"/>
      <c r="F13" s="273" t="s">
        <v>39</v>
      </c>
      <c r="G13" s="273"/>
      <c r="H13" s="273"/>
      <c r="I13" s="273"/>
      <c r="J13" s="273"/>
      <c r="K13" s="274"/>
      <c r="L13" s="131">
        <f>'(様式5号)実績報告書'!$K$16</f>
        <v>0</v>
      </c>
      <c r="M13" s="132"/>
      <c r="N13" s="132"/>
      <c r="O13" s="132"/>
      <c r="P13" s="132"/>
      <c r="Q13" s="132"/>
      <c r="R13" s="132"/>
      <c r="S13" s="132"/>
      <c r="T13" s="132"/>
      <c r="U13" s="132"/>
      <c r="V13" s="132"/>
      <c r="W13" s="132"/>
      <c r="X13" s="132"/>
      <c r="Y13" s="132"/>
      <c r="Z13" s="292" t="s">
        <v>4</v>
      </c>
      <c r="AA13" s="293"/>
      <c r="AB13" s="49"/>
    </row>
    <row r="14" spans="1:28" s="3" customFormat="1" ht="39.950000000000003" customHeight="1" x14ac:dyDescent="0.4">
      <c r="A14" s="49"/>
      <c r="B14" s="117"/>
      <c r="C14" s="118"/>
      <c r="D14" s="118"/>
      <c r="E14" s="118"/>
      <c r="F14" s="416" t="s">
        <v>40</v>
      </c>
      <c r="G14" s="416"/>
      <c r="H14" s="416"/>
      <c r="I14" s="416"/>
      <c r="J14" s="416"/>
      <c r="K14" s="417"/>
      <c r="L14" s="418"/>
      <c r="M14" s="419"/>
      <c r="N14" s="419"/>
      <c r="O14" s="419"/>
      <c r="P14" s="419"/>
      <c r="Q14" s="419"/>
      <c r="R14" s="419"/>
      <c r="S14" s="419"/>
      <c r="T14" s="419"/>
      <c r="U14" s="419"/>
      <c r="V14" s="419"/>
      <c r="W14" s="419"/>
      <c r="X14" s="419"/>
      <c r="Y14" s="419"/>
      <c r="Z14" s="420" t="s">
        <v>4</v>
      </c>
      <c r="AA14" s="421"/>
      <c r="AB14" s="49"/>
    </row>
    <row r="15" spans="1:28" s="3" customFormat="1" ht="20.100000000000001" customHeight="1" x14ac:dyDescent="0.4">
      <c r="A15" s="49"/>
      <c r="B15" s="272" t="s">
        <v>149</v>
      </c>
      <c r="C15" s="273"/>
      <c r="D15" s="273"/>
      <c r="E15" s="273"/>
      <c r="F15" s="273"/>
      <c r="G15" s="273"/>
      <c r="H15" s="273"/>
      <c r="I15" s="273"/>
      <c r="J15" s="273"/>
      <c r="K15" s="274"/>
      <c r="L15" s="61"/>
      <c r="M15" s="130" t="s">
        <v>42</v>
      </c>
      <c r="N15" s="130"/>
      <c r="O15" s="130"/>
      <c r="P15" s="130"/>
      <c r="Q15" s="130"/>
      <c r="R15" s="130"/>
      <c r="S15" s="130"/>
      <c r="T15" s="49" t="s">
        <v>41</v>
      </c>
      <c r="U15" s="49"/>
      <c r="V15" s="422"/>
      <c r="W15" s="422"/>
      <c r="X15" s="422"/>
      <c r="Y15" s="422"/>
      <c r="Z15" s="62" t="s">
        <v>4</v>
      </c>
      <c r="AA15" s="63"/>
      <c r="AB15" s="49"/>
    </row>
    <row r="16" spans="1:28" s="3" customFormat="1" ht="20.100000000000001" customHeight="1" x14ac:dyDescent="0.4">
      <c r="A16" s="49"/>
      <c r="B16" s="413"/>
      <c r="C16" s="149"/>
      <c r="D16" s="149"/>
      <c r="E16" s="149"/>
      <c r="F16" s="149"/>
      <c r="G16" s="149"/>
      <c r="H16" s="149"/>
      <c r="I16" s="149"/>
      <c r="J16" s="149"/>
      <c r="K16" s="414"/>
      <c r="L16" s="61"/>
      <c r="M16" s="130" t="s">
        <v>42</v>
      </c>
      <c r="N16" s="130"/>
      <c r="O16" s="130"/>
      <c r="P16" s="130"/>
      <c r="Q16" s="130"/>
      <c r="R16" s="130"/>
      <c r="S16" s="130"/>
      <c r="T16" s="49" t="s">
        <v>41</v>
      </c>
      <c r="U16" s="49"/>
      <c r="V16" s="422"/>
      <c r="W16" s="422"/>
      <c r="X16" s="422"/>
      <c r="Y16" s="422"/>
      <c r="Z16" s="62" t="s">
        <v>4</v>
      </c>
      <c r="AA16" s="63"/>
      <c r="AB16" s="49"/>
    </row>
    <row r="17" spans="1:28" s="3" customFormat="1" ht="20.100000000000001" customHeight="1" x14ac:dyDescent="0.4">
      <c r="A17" s="49"/>
      <c r="B17" s="413"/>
      <c r="C17" s="149"/>
      <c r="D17" s="149"/>
      <c r="E17" s="149"/>
      <c r="F17" s="149"/>
      <c r="G17" s="149"/>
      <c r="H17" s="149"/>
      <c r="I17" s="149"/>
      <c r="J17" s="149"/>
      <c r="K17" s="414"/>
      <c r="L17" s="61"/>
      <c r="M17" s="130" t="s">
        <v>42</v>
      </c>
      <c r="N17" s="130"/>
      <c r="O17" s="130"/>
      <c r="P17" s="130"/>
      <c r="Q17" s="130"/>
      <c r="R17" s="130"/>
      <c r="S17" s="130"/>
      <c r="T17" s="49" t="s">
        <v>41</v>
      </c>
      <c r="U17" s="49"/>
      <c r="V17" s="422"/>
      <c r="W17" s="422"/>
      <c r="X17" s="422"/>
      <c r="Y17" s="422"/>
      <c r="Z17" s="62" t="s">
        <v>4</v>
      </c>
      <c r="AA17" s="63"/>
      <c r="AB17" s="49"/>
    </row>
    <row r="18" spans="1:28" s="3" customFormat="1" ht="19.5" customHeight="1" x14ac:dyDescent="0.4">
      <c r="A18" s="49"/>
      <c r="B18" s="413"/>
      <c r="C18" s="149"/>
      <c r="D18" s="149"/>
      <c r="E18" s="149"/>
      <c r="F18" s="149"/>
      <c r="G18" s="149"/>
      <c r="H18" s="149"/>
      <c r="I18" s="149"/>
      <c r="J18" s="149"/>
      <c r="K18" s="414"/>
      <c r="L18" s="61"/>
      <c r="M18" s="49"/>
      <c r="N18" s="49"/>
      <c r="O18" s="49"/>
      <c r="P18" s="49"/>
      <c r="Q18" s="49"/>
      <c r="R18" s="49"/>
      <c r="S18" s="116" t="s">
        <v>43</v>
      </c>
      <c r="T18" s="116"/>
      <c r="U18" s="116"/>
      <c r="V18" s="422">
        <v>0</v>
      </c>
      <c r="W18" s="422"/>
      <c r="X18" s="422"/>
      <c r="Y18" s="422"/>
      <c r="Z18" s="62" t="s">
        <v>4</v>
      </c>
      <c r="AA18" s="63"/>
      <c r="AB18" s="49"/>
    </row>
    <row r="19" spans="1:28" s="3" customFormat="1" ht="19.5" customHeight="1" x14ac:dyDescent="0.4">
      <c r="A19" s="49"/>
      <c r="B19" s="415"/>
      <c r="C19" s="416"/>
      <c r="D19" s="416"/>
      <c r="E19" s="416"/>
      <c r="F19" s="416"/>
      <c r="G19" s="416"/>
      <c r="H19" s="416"/>
      <c r="I19" s="416"/>
      <c r="J19" s="416"/>
      <c r="K19" s="417"/>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17" t="s">
        <v>72</v>
      </c>
      <c r="C20" s="118"/>
      <c r="D20" s="118"/>
      <c r="E20" s="118"/>
      <c r="F20" s="118"/>
      <c r="G20" s="118"/>
      <c r="H20" s="118"/>
      <c r="I20" s="118"/>
      <c r="J20" s="118"/>
      <c r="K20" s="119"/>
      <c r="L20" s="131">
        <f>L14</f>
        <v>0</v>
      </c>
      <c r="M20" s="132"/>
      <c r="N20" s="132"/>
      <c r="O20" s="132"/>
      <c r="P20" s="132"/>
      <c r="Q20" s="132"/>
      <c r="R20" s="132"/>
      <c r="S20" s="132"/>
      <c r="T20" s="132"/>
      <c r="U20" s="132"/>
      <c r="V20" s="132"/>
      <c r="W20" s="132"/>
      <c r="X20" s="132"/>
      <c r="Y20" s="132"/>
      <c r="Z20" s="292" t="s">
        <v>4</v>
      </c>
      <c r="AA20" s="293"/>
      <c r="AB20" s="49"/>
    </row>
    <row r="21" spans="1:28" s="3" customFormat="1" ht="39.950000000000003" customHeight="1" x14ac:dyDescent="0.4">
      <c r="A21" s="49"/>
      <c r="B21" s="117" t="s">
        <v>73</v>
      </c>
      <c r="C21" s="118"/>
      <c r="D21" s="118"/>
      <c r="E21" s="118"/>
      <c r="F21" s="118"/>
      <c r="G21" s="118"/>
      <c r="H21" s="118"/>
      <c r="I21" s="118"/>
      <c r="J21" s="118"/>
      <c r="K21" s="119"/>
      <c r="L21" s="131">
        <v>0</v>
      </c>
      <c r="M21" s="132"/>
      <c r="N21" s="132"/>
      <c r="O21" s="132"/>
      <c r="P21" s="132"/>
      <c r="Q21" s="132"/>
      <c r="R21" s="132"/>
      <c r="S21" s="132"/>
      <c r="T21" s="132"/>
      <c r="U21" s="132"/>
      <c r="V21" s="132"/>
      <c r="W21" s="132"/>
      <c r="X21" s="132"/>
      <c r="Y21" s="132"/>
      <c r="Z21" s="292" t="s">
        <v>4</v>
      </c>
      <c r="AA21" s="293"/>
      <c r="AB21" s="49"/>
    </row>
    <row r="22" spans="1:28" s="3" customFormat="1" ht="39.950000000000003" customHeight="1" x14ac:dyDescent="0.4">
      <c r="A22" s="49"/>
      <c r="B22" s="117" t="s">
        <v>150</v>
      </c>
      <c r="C22" s="118"/>
      <c r="D22" s="118"/>
      <c r="E22" s="118"/>
      <c r="F22" s="118"/>
      <c r="G22" s="118"/>
      <c r="H22" s="118"/>
      <c r="I22" s="118"/>
      <c r="J22" s="118"/>
      <c r="K22" s="119"/>
      <c r="L22" s="314" t="s">
        <v>151</v>
      </c>
      <c r="M22" s="315"/>
      <c r="N22" s="315"/>
      <c r="O22" s="315"/>
      <c r="P22" s="315"/>
      <c r="Q22" s="315"/>
      <c r="R22" s="315"/>
      <c r="S22" s="315"/>
      <c r="T22" s="315"/>
      <c r="U22" s="315"/>
      <c r="V22" s="315"/>
      <c r="W22" s="315"/>
      <c r="X22" s="315"/>
      <c r="Y22" s="315"/>
      <c r="Z22" s="315"/>
      <c r="AA22" s="316"/>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465" t="s">
        <v>81</v>
      </c>
      <c r="C2" s="465"/>
      <c r="D2" s="465"/>
      <c r="E2" s="465"/>
      <c r="F2" s="465"/>
      <c r="G2" s="465"/>
      <c r="H2" s="465"/>
      <c r="I2" s="465"/>
      <c r="J2" s="465"/>
      <c r="K2" s="465"/>
      <c r="L2" s="465"/>
      <c r="M2" s="465"/>
      <c r="N2" s="465"/>
      <c r="O2" s="465"/>
      <c r="P2" s="465"/>
      <c r="Q2" s="465"/>
      <c r="R2" s="465"/>
      <c r="S2" s="465"/>
      <c r="T2" s="465"/>
      <c r="U2" s="465"/>
      <c r="V2" s="465"/>
      <c r="W2" s="465"/>
      <c r="X2" s="465"/>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466" t="s">
        <v>76</v>
      </c>
      <c r="B4" s="466"/>
      <c r="C4" s="466"/>
      <c r="D4" s="466"/>
      <c r="E4" s="466"/>
      <c r="F4" s="466"/>
      <c r="G4" s="466"/>
      <c r="H4" s="466"/>
      <c r="I4" s="466"/>
      <c r="J4" s="466"/>
      <c r="K4" s="466"/>
      <c r="L4" s="466"/>
      <c r="M4" s="466"/>
      <c r="N4" s="466"/>
      <c r="O4" s="466"/>
      <c r="P4" s="466"/>
      <c r="Q4" s="466"/>
      <c r="R4" s="466"/>
      <c r="S4" s="466"/>
      <c r="T4" s="466"/>
      <c r="U4" s="466"/>
      <c r="V4" s="466"/>
      <c r="W4" s="466"/>
      <c r="X4" s="466"/>
    </row>
    <row r="5" spans="1:24" ht="18.75" customHeight="1" x14ac:dyDescent="0.4">
      <c r="A5" s="466"/>
      <c r="B5" s="466"/>
      <c r="C5" s="466"/>
      <c r="D5" s="466"/>
      <c r="E5" s="466"/>
      <c r="F5" s="466"/>
      <c r="G5" s="466"/>
      <c r="H5" s="466"/>
      <c r="I5" s="466"/>
      <c r="J5" s="466"/>
      <c r="K5" s="466"/>
      <c r="L5" s="466"/>
      <c r="M5" s="466"/>
      <c r="N5" s="466"/>
      <c r="O5" s="466"/>
      <c r="P5" s="466"/>
      <c r="Q5" s="466"/>
      <c r="R5" s="466"/>
      <c r="S5" s="466"/>
      <c r="T5" s="466"/>
      <c r="U5" s="466"/>
      <c r="V5" s="466"/>
      <c r="W5" s="466"/>
      <c r="X5" s="466"/>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467">
        <f>'(様式7号)交付請求書'!$U$3</f>
        <v>0</v>
      </c>
      <c r="R7" s="467"/>
      <c r="S7" s="467"/>
      <c r="T7" s="467"/>
      <c r="U7" s="467"/>
      <c r="V7" s="467"/>
      <c r="W7" s="77"/>
      <c r="X7" s="51"/>
    </row>
    <row r="8" spans="1:24" ht="18.75" customHeight="1" x14ac:dyDescent="0.4">
      <c r="A8" s="52"/>
      <c r="B8" s="151" t="s">
        <v>8</v>
      </c>
      <c r="C8" s="151"/>
      <c r="D8" s="151"/>
      <c r="E8" s="151"/>
      <c r="F8" s="151"/>
      <c r="G8" s="151"/>
      <c r="H8" s="151"/>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468" t="s">
        <v>9</v>
      </c>
      <c r="D11" s="469"/>
      <c r="E11" s="469"/>
      <c r="F11" s="469"/>
      <c r="G11" s="472">
        <f>基本情報設定シート!$C$9</f>
        <v>0</v>
      </c>
      <c r="H11" s="472"/>
      <c r="I11" s="472"/>
      <c r="J11" s="472"/>
      <c r="K11" s="472"/>
      <c r="L11" s="472"/>
      <c r="M11" s="472"/>
      <c r="N11" s="472"/>
      <c r="O11" s="472"/>
      <c r="P11" s="472"/>
      <c r="Q11" s="472"/>
      <c r="R11" s="472"/>
      <c r="S11" s="472"/>
      <c r="T11" s="472"/>
      <c r="U11" s="472"/>
      <c r="V11" s="473"/>
      <c r="W11" s="66"/>
      <c r="X11" s="49"/>
    </row>
    <row r="12" spans="1:24" s="3" customFormat="1" ht="14.1" customHeight="1" x14ac:dyDescent="0.4">
      <c r="A12" s="49"/>
      <c r="B12" s="49"/>
      <c r="C12" s="470"/>
      <c r="D12" s="471"/>
      <c r="E12" s="471"/>
      <c r="F12" s="471"/>
      <c r="G12" s="474"/>
      <c r="H12" s="474"/>
      <c r="I12" s="474"/>
      <c r="J12" s="474"/>
      <c r="K12" s="474"/>
      <c r="L12" s="474"/>
      <c r="M12" s="474"/>
      <c r="N12" s="474"/>
      <c r="O12" s="474"/>
      <c r="P12" s="474"/>
      <c r="Q12" s="474"/>
      <c r="R12" s="474"/>
      <c r="S12" s="474"/>
      <c r="T12" s="474"/>
      <c r="U12" s="474"/>
      <c r="V12" s="475"/>
      <c r="W12" s="66"/>
      <c r="X12" s="49"/>
    </row>
    <row r="13" spans="1:24" s="3" customFormat="1" ht="14.1" customHeight="1" x14ac:dyDescent="0.4">
      <c r="A13" s="49"/>
      <c r="B13" s="49"/>
      <c r="C13" s="470"/>
      <c r="D13" s="471"/>
      <c r="E13" s="471"/>
      <c r="F13" s="471"/>
      <c r="G13" s="474"/>
      <c r="H13" s="474"/>
      <c r="I13" s="474"/>
      <c r="J13" s="474"/>
      <c r="K13" s="474"/>
      <c r="L13" s="474"/>
      <c r="M13" s="474"/>
      <c r="N13" s="474"/>
      <c r="O13" s="474"/>
      <c r="P13" s="474"/>
      <c r="Q13" s="474"/>
      <c r="R13" s="474"/>
      <c r="S13" s="474"/>
      <c r="T13" s="474"/>
      <c r="U13" s="474"/>
      <c r="V13" s="475"/>
      <c r="W13" s="66"/>
      <c r="X13" s="49"/>
    </row>
    <row r="14" spans="1:24" s="3" customFormat="1" ht="35.25" customHeight="1" x14ac:dyDescent="0.4">
      <c r="A14" s="49"/>
      <c r="B14" s="49"/>
      <c r="C14" s="470" t="s">
        <v>46</v>
      </c>
      <c r="D14" s="471"/>
      <c r="E14" s="471"/>
      <c r="F14" s="471"/>
      <c r="G14" s="484"/>
      <c r="H14" s="484"/>
      <c r="I14" s="484"/>
      <c r="J14" s="484"/>
      <c r="K14" s="484"/>
      <c r="L14" s="484"/>
      <c r="M14" s="484"/>
      <c r="N14" s="471" t="s">
        <v>48</v>
      </c>
      <c r="O14" s="471"/>
      <c r="P14" s="471"/>
      <c r="Q14" s="487"/>
      <c r="R14" s="487"/>
      <c r="S14" s="487"/>
      <c r="T14" s="487"/>
      <c r="U14" s="487"/>
      <c r="V14" s="488"/>
      <c r="W14" s="66"/>
      <c r="X14" s="49"/>
    </row>
    <row r="15" spans="1:24" s="3" customFormat="1" ht="14.1" customHeight="1" x14ac:dyDescent="0.4">
      <c r="A15" s="49"/>
      <c r="B15" s="49"/>
      <c r="C15" s="470" t="s">
        <v>47</v>
      </c>
      <c r="D15" s="471"/>
      <c r="E15" s="471"/>
      <c r="F15" s="471"/>
      <c r="G15" s="485" t="str">
        <f>基本情報設定シート!$C$3&amp;"　"&amp;基本情報設定シート!$C$4&amp;"　"&amp;基本情報設定シート!$C$5</f>
        <v>　　</v>
      </c>
      <c r="H15" s="485"/>
      <c r="I15" s="485"/>
      <c r="J15" s="485"/>
      <c r="K15" s="485"/>
      <c r="L15" s="485"/>
      <c r="M15" s="485"/>
      <c r="N15" s="471"/>
      <c r="O15" s="471"/>
      <c r="P15" s="471"/>
      <c r="Q15" s="487"/>
      <c r="R15" s="487"/>
      <c r="S15" s="487"/>
      <c r="T15" s="487"/>
      <c r="U15" s="487"/>
      <c r="V15" s="488"/>
      <c r="W15" s="66"/>
      <c r="X15" s="49"/>
    </row>
    <row r="16" spans="1:24" s="3" customFormat="1" ht="14.1" customHeight="1" x14ac:dyDescent="0.4">
      <c r="A16" s="49"/>
      <c r="B16" s="49"/>
      <c r="C16" s="470"/>
      <c r="D16" s="471"/>
      <c r="E16" s="471"/>
      <c r="F16" s="471"/>
      <c r="G16" s="485"/>
      <c r="H16" s="485"/>
      <c r="I16" s="485"/>
      <c r="J16" s="485"/>
      <c r="K16" s="485"/>
      <c r="L16" s="485"/>
      <c r="M16" s="485"/>
      <c r="N16" s="471"/>
      <c r="O16" s="471"/>
      <c r="P16" s="471"/>
      <c r="Q16" s="487"/>
      <c r="R16" s="487"/>
      <c r="S16" s="487"/>
      <c r="T16" s="487"/>
      <c r="U16" s="487"/>
      <c r="V16" s="488"/>
      <c r="W16" s="66"/>
      <c r="X16" s="49"/>
    </row>
    <row r="17" spans="1:24" s="3" customFormat="1" ht="14.1" customHeight="1" thickBot="1" x14ac:dyDescent="0.45">
      <c r="A17" s="49"/>
      <c r="B17" s="75"/>
      <c r="C17" s="476"/>
      <c r="D17" s="477"/>
      <c r="E17" s="477"/>
      <c r="F17" s="477"/>
      <c r="G17" s="486"/>
      <c r="H17" s="486"/>
      <c r="I17" s="486"/>
      <c r="J17" s="486"/>
      <c r="K17" s="486"/>
      <c r="L17" s="486"/>
      <c r="M17" s="486"/>
      <c r="N17" s="477"/>
      <c r="O17" s="477"/>
      <c r="P17" s="477"/>
      <c r="Q17" s="489"/>
      <c r="R17" s="489"/>
      <c r="S17" s="489"/>
      <c r="T17" s="489"/>
      <c r="U17" s="489"/>
      <c r="V17" s="490"/>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116" t="s">
        <v>0</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478" t="s">
        <v>49</v>
      </c>
      <c r="D23" s="479"/>
      <c r="E23" s="479"/>
      <c r="F23" s="479"/>
      <c r="G23" s="479"/>
      <c r="H23" s="491" t="str">
        <f>基本情報設定シート!$C$10</f>
        <v>松江市小規模企業者支援事業補助金</v>
      </c>
      <c r="I23" s="491"/>
      <c r="J23" s="491"/>
      <c r="K23" s="491"/>
      <c r="L23" s="491"/>
      <c r="M23" s="491"/>
      <c r="N23" s="491"/>
      <c r="O23" s="491"/>
      <c r="P23" s="491"/>
      <c r="Q23" s="491"/>
      <c r="R23" s="491"/>
      <c r="S23" s="491"/>
      <c r="T23" s="491"/>
      <c r="U23" s="491"/>
      <c r="V23" s="492"/>
      <c r="W23" s="67"/>
      <c r="X23" s="51"/>
    </row>
    <row r="24" spans="1:24" ht="15" customHeight="1" x14ac:dyDescent="0.4">
      <c r="A24" s="51"/>
      <c r="B24" s="51"/>
      <c r="C24" s="480"/>
      <c r="D24" s="481"/>
      <c r="E24" s="481"/>
      <c r="F24" s="481"/>
      <c r="G24" s="481"/>
      <c r="H24" s="493"/>
      <c r="I24" s="493"/>
      <c r="J24" s="493"/>
      <c r="K24" s="493"/>
      <c r="L24" s="493"/>
      <c r="M24" s="493"/>
      <c r="N24" s="493"/>
      <c r="O24" s="493"/>
      <c r="P24" s="493"/>
      <c r="Q24" s="493"/>
      <c r="R24" s="493"/>
      <c r="S24" s="493"/>
      <c r="T24" s="493"/>
      <c r="U24" s="493"/>
      <c r="V24" s="494"/>
      <c r="W24" s="67"/>
      <c r="X24" s="51"/>
    </row>
    <row r="25" spans="1:24" ht="15" customHeight="1" x14ac:dyDescent="0.4">
      <c r="A25" s="51"/>
      <c r="B25" s="51"/>
      <c r="C25" s="482"/>
      <c r="D25" s="483"/>
      <c r="E25" s="483"/>
      <c r="F25" s="483"/>
      <c r="G25" s="483"/>
      <c r="H25" s="495"/>
      <c r="I25" s="495"/>
      <c r="J25" s="495"/>
      <c r="K25" s="495"/>
      <c r="L25" s="495"/>
      <c r="M25" s="495"/>
      <c r="N25" s="495"/>
      <c r="O25" s="496"/>
      <c r="P25" s="496"/>
      <c r="Q25" s="496"/>
      <c r="R25" s="496"/>
      <c r="S25" s="496"/>
      <c r="T25" s="496"/>
      <c r="U25" s="496"/>
      <c r="V25" s="497"/>
      <c r="W25" s="67"/>
      <c r="X25" s="51"/>
    </row>
    <row r="26" spans="1:24" ht="15.95" customHeight="1" x14ac:dyDescent="0.4">
      <c r="A26" s="51"/>
      <c r="B26" s="51"/>
      <c r="C26" s="453" t="s">
        <v>50</v>
      </c>
      <c r="D26" s="454"/>
      <c r="E26" s="454"/>
      <c r="F26" s="454"/>
      <c r="G26" s="447"/>
      <c r="H26" s="432"/>
      <c r="I26" s="433"/>
      <c r="J26" s="433"/>
      <c r="K26" s="433"/>
      <c r="L26" s="433" t="s">
        <v>77</v>
      </c>
      <c r="M26" s="433"/>
      <c r="N26" s="498" t="s">
        <v>53</v>
      </c>
      <c r="O26" s="499"/>
      <c r="P26" s="500"/>
      <c r="Q26" s="433"/>
      <c r="R26" s="433"/>
      <c r="S26" s="433"/>
      <c r="T26" s="433"/>
      <c r="U26" s="433" t="s">
        <v>74</v>
      </c>
      <c r="V26" s="434"/>
      <c r="W26" s="51"/>
      <c r="X26" s="51"/>
    </row>
    <row r="27" spans="1:24" ht="15.95" customHeight="1" x14ac:dyDescent="0.4">
      <c r="A27" s="51"/>
      <c r="B27" s="51"/>
      <c r="C27" s="459"/>
      <c r="D27" s="460"/>
      <c r="E27" s="460"/>
      <c r="F27" s="460"/>
      <c r="G27" s="461"/>
      <c r="H27" s="506"/>
      <c r="I27" s="372"/>
      <c r="J27" s="372"/>
      <c r="K27" s="372"/>
      <c r="L27" s="372"/>
      <c r="M27" s="372"/>
      <c r="N27" s="501"/>
      <c r="O27" s="116"/>
      <c r="P27" s="502"/>
      <c r="Q27" s="372"/>
      <c r="R27" s="372"/>
      <c r="S27" s="372"/>
      <c r="T27" s="372"/>
      <c r="U27" s="372"/>
      <c r="V27" s="507"/>
      <c r="W27" s="51"/>
      <c r="X27" s="51"/>
    </row>
    <row r="28" spans="1:24" ht="24" customHeight="1" x14ac:dyDescent="0.4">
      <c r="A28" s="51"/>
      <c r="B28" s="51"/>
      <c r="C28" s="462"/>
      <c r="D28" s="463"/>
      <c r="E28" s="463"/>
      <c r="F28" s="463"/>
      <c r="G28" s="464"/>
      <c r="H28" s="451" t="s">
        <v>79</v>
      </c>
      <c r="I28" s="452"/>
      <c r="J28" s="452"/>
      <c r="K28" s="441"/>
      <c r="L28" s="441"/>
      <c r="M28" s="7" t="s">
        <v>78</v>
      </c>
      <c r="N28" s="503"/>
      <c r="O28" s="504"/>
      <c r="P28" s="505"/>
      <c r="Q28" s="452" t="s">
        <v>80</v>
      </c>
      <c r="R28" s="452"/>
      <c r="S28" s="452"/>
      <c r="T28" s="441"/>
      <c r="U28" s="441"/>
      <c r="V28" s="6" t="s">
        <v>78</v>
      </c>
      <c r="W28" s="51"/>
      <c r="X28" s="51"/>
    </row>
    <row r="29" spans="1:24" ht="20.100000000000001" customHeight="1" x14ac:dyDescent="0.4">
      <c r="A29" s="51"/>
      <c r="B29" s="51"/>
      <c r="C29" s="453" t="s">
        <v>51</v>
      </c>
      <c r="D29" s="454"/>
      <c r="E29" s="454"/>
      <c r="F29" s="454"/>
      <c r="G29" s="447"/>
      <c r="H29" s="432" t="s">
        <v>154</v>
      </c>
      <c r="I29" s="433"/>
      <c r="J29" s="433"/>
      <c r="K29" s="433"/>
      <c r="L29" s="438"/>
      <c r="M29" s="445" t="s">
        <v>54</v>
      </c>
      <c r="N29" s="446"/>
      <c r="O29" s="447"/>
      <c r="P29" s="430"/>
      <c r="Q29" s="430"/>
      <c r="R29" s="430"/>
      <c r="S29" s="430"/>
      <c r="T29" s="430"/>
      <c r="U29" s="430"/>
      <c r="V29" s="443"/>
      <c r="W29" s="68"/>
      <c r="X29" s="51"/>
    </row>
    <row r="30" spans="1:24" ht="20.100000000000001" customHeight="1" x14ac:dyDescent="0.4">
      <c r="A30" s="51"/>
      <c r="B30" s="51"/>
      <c r="C30" s="455"/>
      <c r="D30" s="449"/>
      <c r="E30" s="449"/>
      <c r="F30" s="449"/>
      <c r="G30" s="450"/>
      <c r="H30" s="78" t="s">
        <v>152</v>
      </c>
      <c r="I30" s="436"/>
      <c r="J30" s="436"/>
      <c r="K30" s="436"/>
      <c r="L30" s="79" t="s">
        <v>153</v>
      </c>
      <c r="M30" s="448"/>
      <c r="N30" s="449"/>
      <c r="O30" s="450"/>
      <c r="P30" s="431"/>
      <c r="Q30" s="431"/>
      <c r="R30" s="431"/>
      <c r="S30" s="431"/>
      <c r="T30" s="431"/>
      <c r="U30" s="431"/>
      <c r="V30" s="444"/>
      <c r="W30" s="68"/>
      <c r="X30" s="51"/>
    </row>
    <row r="31" spans="1:24" ht="20.100000000000001" customHeight="1" x14ac:dyDescent="0.4">
      <c r="A31" s="51"/>
      <c r="B31" s="51"/>
      <c r="C31" s="453" t="s">
        <v>46</v>
      </c>
      <c r="D31" s="454"/>
      <c r="E31" s="454"/>
      <c r="F31" s="454"/>
      <c r="G31" s="447"/>
      <c r="H31" s="432"/>
      <c r="I31" s="433"/>
      <c r="J31" s="433"/>
      <c r="K31" s="433"/>
      <c r="L31" s="433"/>
      <c r="M31" s="433"/>
      <c r="N31" s="433"/>
      <c r="O31" s="433"/>
      <c r="P31" s="433"/>
      <c r="Q31" s="433"/>
      <c r="R31" s="433"/>
      <c r="S31" s="433"/>
      <c r="T31" s="433"/>
      <c r="U31" s="433"/>
      <c r="V31" s="434"/>
      <c r="W31" s="51"/>
      <c r="X31" s="51"/>
    </row>
    <row r="32" spans="1:24" ht="20.100000000000001" customHeight="1" x14ac:dyDescent="0.4">
      <c r="A32" s="51"/>
      <c r="B32" s="51"/>
      <c r="C32" s="455"/>
      <c r="D32" s="449"/>
      <c r="E32" s="449"/>
      <c r="F32" s="449"/>
      <c r="G32" s="450"/>
      <c r="H32" s="435"/>
      <c r="I32" s="436"/>
      <c r="J32" s="436"/>
      <c r="K32" s="436"/>
      <c r="L32" s="436"/>
      <c r="M32" s="436"/>
      <c r="N32" s="436"/>
      <c r="O32" s="436"/>
      <c r="P32" s="436"/>
      <c r="Q32" s="436"/>
      <c r="R32" s="436"/>
      <c r="S32" s="436"/>
      <c r="T32" s="436"/>
      <c r="U32" s="436"/>
      <c r="V32" s="437"/>
      <c r="W32" s="51"/>
      <c r="X32" s="51"/>
    </row>
    <row r="33" spans="1:24" ht="20.100000000000001" customHeight="1" x14ac:dyDescent="0.4">
      <c r="A33" s="51"/>
      <c r="B33" s="51"/>
      <c r="C33" s="453" t="s">
        <v>52</v>
      </c>
      <c r="D33" s="454"/>
      <c r="E33" s="454"/>
      <c r="F33" s="454"/>
      <c r="G33" s="447"/>
      <c r="H33" s="424"/>
      <c r="I33" s="425"/>
      <c r="J33" s="425"/>
      <c r="K33" s="425"/>
      <c r="L33" s="425"/>
      <c r="M33" s="425"/>
      <c r="N33" s="425"/>
      <c r="O33" s="425"/>
      <c r="P33" s="425"/>
      <c r="Q33" s="425"/>
      <c r="R33" s="425"/>
      <c r="S33" s="425"/>
      <c r="T33" s="425"/>
      <c r="U33" s="425"/>
      <c r="V33" s="426"/>
      <c r="W33" s="69"/>
      <c r="X33" s="51"/>
    </row>
    <row r="34" spans="1:24" ht="20.100000000000001" customHeight="1" thickBot="1" x14ac:dyDescent="0.45">
      <c r="A34" s="51"/>
      <c r="B34" s="51"/>
      <c r="C34" s="456"/>
      <c r="D34" s="457"/>
      <c r="E34" s="457"/>
      <c r="F34" s="457"/>
      <c r="G34" s="458"/>
      <c r="H34" s="427"/>
      <c r="I34" s="428"/>
      <c r="J34" s="428"/>
      <c r="K34" s="428"/>
      <c r="L34" s="428"/>
      <c r="M34" s="428"/>
      <c r="N34" s="428"/>
      <c r="O34" s="428"/>
      <c r="P34" s="428"/>
      <c r="Q34" s="428"/>
      <c r="R34" s="428"/>
      <c r="S34" s="428"/>
      <c r="T34" s="428"/>
      <c r="U34" s="428"/>
      <c r="V34" s="429"/>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442"/>
      <c r="D38" s="442"/>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442"/>
      <c r="D39" s="442"/>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439" t="s">
        <v>58</v>
      </c>
      <c r="L41" s="439"/>
      <c r="M41" s="439"/>
      <c r="N41" s="439"/>
      <c r="O41" s="439"/>
      <c r="P41" s="439"/>
      <c r="Q41" s="439"/>
      <c r="R41" s="439"/>
      <c r="S41" s="439"/>
      <c r="T41" s="439"/>
      <c r="U41" s="439"/>
      <c r="V41" s="439"/>
      <c r="W41" s="439"/>
      <c r="X41" s="51"/>
    </row>
    <row r="42" spans="1:24" ht="20.100000000000001" customHeight="1" x14ac:dyDescent="0.4">
      <c r="A42" s="51"/>
      <c r="B42" s="51"/>
      <c r="C42" s="51"/>
      <c r="D42" s="51"/>
      <c r="E42" s="51"/>
      <c r="F42" s="51"/>
      <c r="G42" s="51"/>
      <c r="H42" s="51"/>
      <c r="I42" s="51"/>
      <c r="J42" s="51"/>
      <c r="K42" s="439" t="s">
        <v>59</v>
      </c>
      <c r="L42" s="439"/>
      <c r="M42" s="439"/>
      <c r="N42" s="439"/>
      <c r="O42" s="440"/>
      <c r="P42" s="440"/>
      <c r="Q42" s="440"/>
      <c r="R42" s="440"/>
      <c r="S42" s="440"/>
      <c r="T42" s="440"/>
      <c r="U42" s="440"/>
      <c r="V42" s="440"/>
      <c r="W42" s="440"/>
      <c r="X42" s="51"/>
    </row>
    <row r="43" spans="1:24" ht="20.100000000000001" customHeight="1" x14ac:dyDescent="0.4">
      <c r="A43" s="51"/>
      <c r="B43" s="51"/>
      <c r="C43" s="51"/>
      <c r="D43" s="51"/>
      <c r="E43" s="51"/>
      <c r="F43" s="51"/>
      <c r="G43" s="51"/>
      <c r="H43" s="51"/>
      <c r="I43" s="51"/>
      <c r="J43" s="51"/>
      <c r="K43" s="439"/>
      <c r="L43" s="439"/>
      <c r="M43" s="439"/>
      <c r="N43" s="439"/>
      <c r="O43" s="440"/>
      <c r="P43" s="440"/>
      <c r="Q43" s="440"/>
      <c r="R43" s="440"/>
      <c r="S43" s="440"/>
      <c r="T43" s="440"/>
      <c r="U43" s="440"/>
      <c r="V43" s="440"/>
      <c r="W43" s="440"/>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L16" sqref="E16:L1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263</v>
      </c>
      <c r="F1" t="s">
        <v>264</v>
      </c>
    </row>
    <row r="2" spans="1:12" x14ac:dyDescent="0.4">
      <c r="A2" t="s">
        <v>189</v>
      </c>
      <c r="B2" t="s">
        <v>213</v>
      </c>
      <c r="D2" t="s">
        <v>89</v>
      </c>
      <c r="E2" t="s">
        <v>263</v>
      </c>
      <c r="F2" t="s">
        <v>264</v>
      </c>
    </row>
    <row r="3" spans="1:12" x14ac:dyDescent="0.4">
      <c r="A3" t="s">
        <v>190</v>
      </c>
      <c r="B3" t="s">
        <v>214</v>
      </c>
      <c r="D3" t="s">
        <v>98</v>
      </c>
      <c r="E3" t="s">
        <v>268</v>
      </c>
      <c r="F3" t="s">
        <v>269</v>
      </c>
    </row>
    <row r="4" spans="1:12" x14ac:dyDescent="0.4">
      <c r="A4" t="s">
        <v>191</v>
      </c>
      <c r="B4" t="s">
        <v>215</v>
      </c>
      <c r="D4" t="s">
        <v>99</v>
      </c>
      <c r="E4" t="s">
        <v>270</v>
      </c>
    </row>
    <row r="5" spans="1:12" x14ac:dyDescent="0.4">
      <c r="A5" t="s">
        <v>192</v>
      </c>
      <c r="B5" t="s">
        <v>216</v>
      </c>
      <c r="D5" t="s">
        <v>100</v>
      </c>
      <c r="E5" t="s">
        <v>255</v>
      </c>
      <c r="F5" t="s">
        <v>220</v>
      </c>
      <c r="G5" t="s">
        <v>256</v>
      </c>
      <c r="H5" t="s">
        <v>257</v>
      </c>
      <c r="I5" t="s">
        <v>258</v>
      </c>
    </row>
    <row r="6" spans="1:12" x14ac:dyDescent="0.4">
      <c r="A6" t="s">
        <v>193</v>
      </c>
      <c r="B6" t="s">
        <v>217</v>
      </c>
      <c r="D6" t="s">
        <v>119</v>
      </c>
      <c r="E6" t="s">
        <v>259</v>
      </c>
      <c r="F6" t="s">
        <v>260</v>
      </c>
      <c r="G6" t="s">
        <v>261</v>
      </c>
      <c r="H6" t="s">
        <v>229</v>
      </c>
      <c r="I6" t="s">
        <v>262</v>
      </c>
    </row>
    <row r="7" spans="1:12" x14ac:dyDescent="0.4">
      <c r="A7" t="s">
        <v>194</v>
      </c>
      <c r="D7" t="s">
        <v>101</v>
      </c>
      <c r="E7" t="s">
        <v>220</v>
      </c>
      <c r="F7" t="s">
        <v>265</v>
      </c>
      <c r="G7" t="s">
        <v>266</v>
      </c>
      <c r="H7" t="s">
        <v>186</v>
      </c>
      <c r="I7" t="s">
        <v>258</v>
      </c>
    </row>
    <row r="8" spans="1:12" x14ac:dyDescent="0.4">
      <c r="A8" t="s">
        <v>195</v>
      </c>
      <c r="D8" t="s">
        <v>102</v>
      </c>
      <c r="E8" t="s">
        <v>186</v>
      </c>
      <c r="F8" t="s">
        <v>267</v>
      </c>
      <c r="G8" t="s">
        <v>267</v>
      </c>
      <c r="H8" t="s">
        <v>267</v>
      </c>
      <c r="I8" t="s">
        <v>267</v>
      </c>
    </row>
    <row r="9" spans="1:12" x14ac:dyDescent="0.4">
      <c r="A9" t="s">
        <v>196</v>
      </c>
      <c r="D9" t="s">
        <v>103</v>
      </c>
      <c r="E9" s="8" t="s">
        <v>226</v>
      </c>
      <c r="F9" s="8" t="s">
        <v>220</v>
      </c>
      <c r="G9" s="8" t="s">
        <v>227</v>
      </c>
      <c r="H9" s="8" t="s">
        <v>228</v>
      </c>
      <c r="I9" s="8" t="s">
        <v>186</v>
      </c>
      <c r="J9" s="8" t="s">
        <v>229</v>
      </c>
    </row>
    <row r="10" spans="1:12" x14ac:dyDescent="0.4">
      <c r="A10" t="s">
        <v>197</v>
      </c>
      <c r="D10" t="s">
        <v>104</v>
      </c>
      <c r="E10" t="s">
        <v>271</v>
      </c>
      <c r="F10" t="s">
        <v>272</v>
      </c>
      <c r="G10" t="s">
        <v>273</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276</v>
      </c>
      <c r="F14" t="s">
        <v>277</v>
      </c>
      <c r="G14" t="s">
        <v>278</v>
      </c>
      <c r="H14" t="s">
        <v>279</v>
      </c>
      <c r="I14" t="s">
        <v>280</v>
      </c>
      <c r="J14" t="s">
        <v>281</v>
      </c>
    </row>
    <row r="15" spans="1:12" x14ac:dyDescent="0.4">
      <c r="A15" t="s">
        <v>202</v>
      </c>
      <c r="D15" t="s">
        <v>109</v>
      </c>
      <c r="E15" t="s">
        <v>276</v>
      </c>
      <c r="F15" t="s">
        <v>277</v>
      </c>
      <c r="G15" t="s">
        <v>278</v>
      </c>
      <c r="H15" t="s">
        <v>282</v>
      </c>
      <c r="I15" t="s">
        <v>279</v>
      </c>
      <c r="J15" t="s">
        <v>280</v>
      </c>
      <c r="K15" t="s">
        <v>281</v>
      </c>
    </row>
    <row r="16" spans="1:12" x14ac:dyDescent="0.4">
      <c r="A16" t="s">
        <v>203</v>
      </c>
      <c r="D16" t="s">
        <v>110</v>
      </c>
      <c r="E16" t="s">
        <v>276</v>
      </c>
      <c r="F16" t="s">
        <v>277</v>
      </c>
      <c r="G16" t="s">
        <v>278</v>
      </c>
      <c r="H16" t="s">
        <v>282</v>
      </c>
      <c r="I16" t="s">
        <v>279</v>
      </c>
      <c r="J16" t="s">
        <v>280</v>
      </c>
      <c r="K16" t="s">
        <v>283</v>
      </c>
      <c r="L16" t="s">
        <v>281</v>
      </c>
    </row>
    <row r="17" spans="1:6" x14ac:dyDescent="0.4">
      <c r="A17" t="s">
        <v>204</v>
      </c>
      <c r="D17" t="s">
        <v>111</v>
      </c>
      <c r="E17" t="s">
        <v>274</v>
      </c>
      <c r="F17" t="s">
        <v>275</v>
      </c>
    </row>
    <row r="18" spans="1:6" x14ac:dyDescent="0.4">
      <c r="A18" t="s">
        <v>205</v>
      </c>
    </row>
    <row r="19" spans="1:6" x14ac:dyDescent="0.4">
      <c r="A19" t="s">
        <v>206</v>
      </c>
    </row>
    <row r="20" spans="1:6" x14ac:dyDescent="0.4">
      <c r="A20" t="s">
        <v>207</v>
      </c>
    </row>
    <row r="21" spans="1:6" x14ac:dyDescent="0.4">
      <c r="A21" t="s">
        <v>208</v>
      </c>
    </row>
    <row r="22" spans="1:6" x14ac:dyDescent="0.4">
      <c r="A22" t="s">
        <v>209</v>
      </c>
    </row>
    <row r="23" spans="1:6" x14ac:dyDescent="0.4">
      <c r="A23" t="s">
        <v>210</v>
      </c>
    </row>
    <row r="24" spans="1:6" x14ac:dyDescent="0.4">
      <c r="A24" t="s">
        <v>211</v>
      </c>
    </row>
    <row r="25" spans="1:6"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05" t="s">
        <v>246</v>
      </c>
      <c r="B1" s="105"/>
      <c r="C1" s="105"/>
      <c r="D1" s="105"/>
    </row>
    <row r="2" spans="1:4" ht="19.5" thickBot="1" x14ac:dyDescent="0.45">
      <c r="A2" s="17"/>
      <c r="B2" s="17"/>
      <c r="C2" s="18" t="s">
        <v>130</v>
      </c>
      <c r="D2" s="18" t="s">
        <v>126</v>
      </c>
    </row>
    <row r="3" spans="1:4" ht="24.95" customHeight="1" thickTop="1" x14ac:dyDescent="0.4">
      <c r="A3" s="102" t="s">
        <v>120</v>
      </c>
      <c r="B3" s="16" t="s">
        <v>121</v>
      </c>
      <c r="C3" s="46"/>
      <c r="D3" s="16" t="s">
        <v>127</v>
      </c>
    </row>
    <row r="4" spans="1:4" ht="24.95" customHeight="1" x14ac:dyDescent="0.4">
      <c r="A4" s="103"/>
      <c r="B4" s="14" t="s">
        <v>122</v>
      </c>
      <c r="C4" s="47"/>
      <c r="D4" s="14" t="s">
        <v>115</v>
      </c>
    </row>
    <row r="5" spans="1:4" ht="24.95" customHeight="1" x14ac:dyDescent="0.4">
      <c r="A5" s="103"/>
      <c r="B5" s="14" t="s">
        <v>123</v>
      </c>
      <c r="C5" s="47"/>
      <c r="D5" s="14" t="s">
        <v>252</v>
      </c>
    </row>
    <row r="6" spans="1:4" ht="24.95" customHeight="1" x14ac:dyDescent="0.4">
      <c r="A6" s="103"/>
      <c r="B6" s="14" t="s">
        <v>128</v>
      </c>
      <c r="C6" s="47"/>
      <c r="D6" s="14" t="s">
        <v>253</v>
      </c>
    </row>
    <row r="7" spans="1:4" ht="24.95" customHeight="1" x14ac:dyDescent="0.4">
      <c r="A7" s="103"/>
      <c r="B7" s="14" t="s">
        <v>124</v>
      </c>
      <c r="C7" s="48"/>
      <c r="D7" s="15">
        <v>26639</v>
      </c>
    </row>
    <row r="8" spans="1:4" ht="24.95" customHeight="1" x14ac:dyDescent="0.4">
      <c r="A8" s="103"/>
      <c r="B8" s="14" t="s">
        <v>251</v>
      </c>
      <c r="C8" s="84"/>
      <c r="D8" s="83">
        <v>6908540</v>
      </c>
    </row>
    <row r="9" spans="1:4" ht="24.95" customHeight="1" x14ac:dyDescent="0.4">
      <c r="A9" s="103"/>
      <c r="B9" s="14" t="s">
        <v>9</v>
      </c>
      <c r="C9" s="47"/>
      <c r="D9" s="14" t="s">
        <v>129</v>
      </c>
    </row>
    <row r="10" spans="1:4" ht="24.95" customHeight="1" x14ac:dyDescent="0.4">
      <c r="A10" s="104" t="s">
        <v>132</v>
      </c>
      <c r="B10" s="14" t="s">
        <v>83</v>
      </c>
      <c r="C10" s="14" t="s">
        <v>284</v>
      </c>
      <c r="D10" s="14" t="s">
        <v>97</v>
      </c>
    </row>
    <row r="11" spans="1:4" ht="24.95" customHeight="1" x14ac:dyDescent="0.4">
      <c r="A11" s="103"/>
      <c r="B11" s="14" t="s">
        <v>125</v>
      </c>
      <c r="C11" s="47" t="s">
        <v>111</v>
      </c>
      <c r="D11" s="14" t="s">
        <v>111</v>
      </c>
    </row>
    <row r="12" spans="1:4" ht="76.5" customHeight="1" x14ac:dyDescent="0.4">
      <c r="A12" s="106" t="s">
        <v>131</v>
      </c>
      <c r="B12" s="106"/>
      <c r="C12" s="107" t="s">
        <v>247</v>
      </c>
      <c r="D12" s="107"/>
    </row>
  </sheetData>
  <sheetProtection algorithmName="SHA-512" hashValue="xMNOhIzpYIAlZAogu8MDQRO2gtS6us0MVvC6hvFejWmw8nlRs0Aj/o2KFgcxtwkvaQ1acyJIjwomIsOknlM57w==" saltValue="n8CTe66/aZk6tUc8BwxIeg=="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109" t="s">
        <v>6</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49" ht="39.950000000000003" customHeight="1" x14ac:dyDescent="0.4">
      <c r="A2" s="116" t="s">
        <v>7</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48"/>
      <c r="AD2" s="148"/>
      <c r="AE2" s="148"/>
      <c r="AF2" s="148"/>
      <c r="AG2" s="148"/>
      <c r="AH2" s="148"/>
      <c r="AI2" s="148"/>
      <c r="AJ2" s="148"/>
      <c r="AK2" s="148"/>
      <c r="AL2" s="148"/>
      <c r="AM2" s="148"/>
      <c r="AN2" s="148"/>
      <c r="AO2" s="148"/>
      <c r="AP2" s="148"/>
      <c r="AQ2" s="148"/>
      <c r="AR2" s="148"/>
      <c r="AS2" s="148"/>
      <c r="AT2" s="148"/>
      <c r="AU2" s="148"/>
      <c r="AV2" s="148"/>
      <c r="AW2" s="148"/>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49"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116" t="s">
        <v>133</v>
      </c>
      <c r="K5" s="116"/>
      <c r="L5" s="116"/>
      <c r="M5" s="130" t="s">
        <v>9</v>
      </c>
      <c r="N5" s="130"/>
      <c r="O5" s="130"/>
      <c r="P5" s="130"/>
      <c r="Q5" s="130"/>
      <c r="R5" s="150">
        <f>基本情報設定シート!$C$9</f>
        <v>0</v>
      </c>
      <c r="S5" s="150"/>
      <c r="T5" s="150"/>
      <c r="U5" s="150"/>
      <c r="V5" s="150"/>
      <c r="W5" s="150"/>
      <c r="X5" s="150"/>
      <c r="Y5" s="150"/>
      <c r="Z5" s="150"/>
      <c r="AA5" s="150"/>
      <c r="AB5" s="150"/>
    </row>
    <row r="6" spans="1:49" ht="20.100000000000001" customHeight="1" x14ac:dyDescent="0.4">
      <c r="A6" s="50"/>
      <c r="B6" s="51"/>
      <c r="C6" s="51"/>
      <c r="D6" s="51"/>
      <c r="E6" s="51"/>
      <c r="F6" s="51"/>
      <c r="G6" s="51"/>
      <c r="H6" s="51"/>
      <c r="I6" s="51"/>
      <c r="J6" s="116"/>
      <c r="K6" s="116"/>
      <c r="L6" s="116"/>
      <c r="M6" s="149" t="s">
        <v>10</v>
      </c>
      <c r="N6" s="149"/>
      <c r="O6" s="149"/>
      <c r="P6" s="149"/>
      <c r="Q6" s="149"/>
      <c r="R6" s="150">
        <f>基本情報設定シート!$C$3</f>
        <v>0</v>
      </c>
      <c r="S6" s="150"/>
      <c r="T6" s="150"/>
      <c r="U6" s="150"/>
      <c r="V6" s="150"/>
      <c r="W6" s="150"/>
      <c r="X6" s="150"/>
      <c r="Y6" s="150"/>
      <c r="Z6" s="150"/>
      <c r="AA6" s="150"/>
      <c r="AB6" s="150"/>
    </row>
    <row r="7" spans="1:49" ht="20.100000000000001" customHeight="1" x14ac:dyDescent="0.4">
      <c r="A7" s="50"/>
      <c r="B7" s="51"/>
      <c r="C7" s="51"/>
      <c r="D7" s="51"/>
      <c r="E7" s="51"/>
      <c r="F7" s="51"/>
      <c r="G7" s="51"/>
      <c r="H7" s="51"/>
      <c r="I7" s="51"/>
      <c r="J7" s="116"/>
      <c r="K7" s="116"/>
      <c r="L7" s="116"/>
      <c r="M7" s="149"/>
      <c r="N7" s="149"/>
      <c r="O7" s="149"/>
      <c r="P7" s="149"/>
      <c r="Q7" s="149"/>
      <c r="R7" s="150" t="str">
        <f>基本情報設定シート!$C$4&amp;"　"&amp;基本情報設定シート!$C$5</f>
        <v>　</v>
      </c>
      <c r="S7" s="150"/>
      <c r="T7" s="150"/>
      <c r="U7" s="150"/>
      <c r="V7" s="150"/>
      <c r="W7" s="150"/>
      <c r="X7" s="150"/>
      <c r="Y7" s="150"/>
      <c r="Z7" s="150"/>
      <c r="AA7" s="150"/>
      <c r="AB7" s="150"/>
    </row>
    <row r="8" spans="1:49" s="3" customFormat="1" ht="60" customHeight="1" x14ac:dyDescent="0.4">
      <c r="A8" s="49"/>
      <c r="B8" s="108" t="s">
        <v>134</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49"/>
    </row>
    <row r="9" spans="1:49"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49" s="3" customFormat="1" ht="20.100000000000001" customHeight="1" x14ac:dyDescent="0.4">
      <c r="A10" s="49"/>
      <c r="B10" s="117" t="s">
        <v>1</v>
      </c>
      <c r="C10" s="118"/>
      <c r="D10" s="118"/>
      <c r="E10" s="119"/>
      <c r="F10" s="120" t="e">
        <f>EDATE(U3,-3)</f>
        <v>#NUM!</v>
      </c>
      <c r="G10" s="121"/>
      <c r="H10" s="121"/>
      <c r="I10" s="121"/>
      <c r="J10" s="122"/>
      <c r="K10" s="123" t="s">
        <v>2</v>
      </c>
      <c r="L10" s="124"/>
      <c r="M10" s="124"/>
      <c r="N10" s="124"/>
      <c r="O10" s="125"/>
      <c r="P10" s="126" t="str">
        <f>基本情報設定シート!$C$10</f>
        <v>松江市小規模企業者支援事業補助金</v>
      </c>
      <c r="Q10" s="127"/>
      <c r="R10" s="127"/>
      <c r="S10" s="127"/>
      <c r="T10" s="127"/>
      <c r="U10" s="127"/>
      <c r="V10" s="127"/>
      <c r="W10" s="127"/>
      <c r="X10" s="127"/>
      <c r="Y10" s="127"/>
      <c r="Z10" s="127"/>
      <c r="AA10" s="128"/>
      <c r="AB10" s="49"/>
    </row>
    <row r="11" spans="1:49" s="3" customFormat="1" ht="20.100000000000001" customHeight="1" x14ac:dyDescent="0.4">
      <c r="A11" s="49"/>
      <c r="B11" s="110" t="s">
        <v>3</v>
      </c>
      <c r="C11" s="111"/>
      <c r="D11" s="111"/>
      <c r="E11" s="111"/>
      <c r="F11" s="111"/>
      <c r="G11" s="111"/>
      <c r="H11" s="111"/>
      <c r="I11" s="111"/>
      <c r="J11" s="112"/>
      <c r="K11" s="126" t="str">
        <f>基本情報設定シート!$C$11</f>
        <v>小規模企業者支援事業</v>
      </c>
      <c r="L11" s="127"/>
      <c r="M11" s="127"/>
      <c r="N11" s="127"/>
      <c r="O11" s="127"/>
      <c r="P11" s="127"/>
      <c r="Q11" s="127"/>
      <c r="R11" s="127"/>
      <c r="S11" s="127"/>
      <c r="T11" s="127"/>
      <c r="U11" s="127"/>
      <c r="V11" s="127"/>
      <c r="W11" s="127"/>
      <c r="X11" s="127"/>
      <c r="Y11" s="127"/>
      <c r="Z11" s="127"/>
      <c r="AA11" s="128"/>
      <c r="AB11" s="49"/>
    </row>
    <row r="12" spans="1:49" s="3" customFormat="1" ht="99.95" customHeight="1" x14ac:dyDescent="0.4">
      <c r="A12" s="49"/>
      <c r="B12" s="110" t="s">
        <v>11</v>
      </c>
      <c r="C12" s="111"/>
      <c r="D12" s="111"/>
      <c r="E12" s="111"/>
      <c r="F12" s="111"/>
      <c r="G12" s="111"/>
      <c r="H12" s="111"/>
      <c r="I12" s="111"/>
      <c r="J12" s="112"/>
      <c r="K12" s="113"/>
      <c r="L12" s="114"/>
      <c r="M12" s="114"/>
      <c r="N12" s="114"/>
      <c r="O12" s="114"/>
      <c r="P12" s="114"/>
      <c r="Q12" s="114"/>
      <c r="R12" s="114"/>
      <c r="S12" s="114"/>
      <c r="T12" s="114"/>
      <c r="U12" s="114"/>
      <c r="V12" s="114"/>
      <c r="W12" s="114"/>
      <c r="X12" s="114"/>
      <c r="Y12" s="114"/>
      <c r="Z12" s="114"/>
      <c r="AA12" s="115"/>
      <c r="AB12" s="49"/>
    </row>
    <row r="13" spans="1:49" s="3" customFormat="1" ht="99.95" customHeight="1" x14ac:dyDescent="0.4">
      <c r="A13" s="49"/>
      <c r="B13" s="110" t="s">
        <v>12</v>
      </c>
      <c r="C13" s="111"/>
      <c r="D13" s="111"/>
      <c r="E13" s="111"/>
      <c r="F13" s="111"/>
      <c r="G13" s="111"/>
      <c r="H13" s="111"/>
      <c r="I13" s="111"/>
      <c r="J13" s="112"/>
      <c r="K13" s="113"/>
      <c r="L13" s="114"/>
      <c r="M13" s="114"/>
      <c r="N13" s="114"/>
      <c r="O13" s="114"/>
      <c r="P13" s="114"/>
      <c r="Q13" s="114"/>
      <c r="R13" s="114"/>
      <c r="S13" s="114"/>
      <c r="T13" s="114"/>
      <c r="U13" s="114"/>
      <c r="V13" s="114"/>
      <c r="W13" s="114"/>
      <c r="X13" s="114"/>
      <c r="Y13" s="114"/>
      <c r="Z13" s="114"/>
      <c r="AA13" s="115"/>
      <c r="AB13" s="49"/>
    </row>
    <row r="14" spans="1:49" s="3" customFormat="1" ht="39.950000000000003" customHeight="1" x14ac:dyDescent="0.4">
      <c r="A14" s="49"/>
      <c r="B14" s="110" t="s">
        <v>118</v>
      </c>
      <c r="C14" s="111"/>
      <c r="D14" s="111"/>
      <c r="E14" s="111"/>
      <c r="F14" s="111"/>
      <c r="G14" s="111"/>
      <c r="H14" s="111"/>
      <c r="I14" s="111"/>
      <c r="J14" s="112"/>
      <c r="K14" s="131">
        <f>'(別紙1)事業計画書'!$K$46</f>
        <v>0</v>
      </c>
      <c r="L14" s="132"/>
      <c r="M14" s="132"/>
      <c r="N14" s="132"/>
      <c r="O14" s="132"/>
      <c r="P14" s="132"/>
      <c r="Q14" s="132"/>
      <c r="R14" s="132"/>
      <c r="S14" s="132"/>
      <c r="T14" s="132"/>
      <c r="U14" s="132"/>
      <c r="V14" s="132"/>
      <c r="W14" s="132"/>
      <c r="X14" s="132"/>
      <c r="Y14" s="132"/>
      <c r="Z14" s="127" t="s">
        <v>5</v>
      </c>
      <c r="AA14" s="128"/>
      <c r="AB14" s="49"/>
      <c r="AC14" s="4"/>
      <c r="AD14" s="4"/>
      <c r="AE14" s="4"/>
      <c r="AF14" s="4"/>
      <c r="AG14" s="4"/>
    </row>
    <row r="15" spans="1:49" s="3" customFormat="1" ht="39.950000000000003" customHeight="1" x14ac:dyDescent="0.4">
      <c r="A15" s="49"/>
      <c r="B15" s="110" t="s">
        <v>13</v>
      </c>
      <c r="C15" s="111"/>
      <c r="D15" s="111"/>
      <c r="E15" s="111"/>
      <c r="F15" s="111"/>
      <c r="G15" s="111"/>
      <c r="H15" s="111"/>
      <c r="I15" s="111"/>
      <c r="J15" s="112"/>
      <c r="K15" s="131">
        <f>'(別紙1)事業計画書'!$K$47</f>
        <v>0</v>
      </c>
      <c r="L15" s="132"/>
      <c r="M15" s="132"/>
      <c r="N15" s="132"/>
      <c r="O15" s="132"/>
      <c r="P15" s="132"/>
      <c r="Q15" s="132"/>
      <c r="R15" s="132"/>
      <c r="S15" s="132"/>
      <c r="T15" s="132"/>
      <c r="U15" s="132"/>
      <c r="V15" s="132"/>
      <c r="W15" s="132"/>
      <c r="X15" s="132"/>
      <c r="Y15" s="132"/>
      <c r="Z15" s="127" t="s">
        <v>5</v>
      </c>
      <c r="AA15" s="128"/>
      <c r="AB15" s="49"/>
      <c r="AC15" s="4"/>
      <c r="AD15" s="4"/>
      <c r="AE15" s="4"/>
      <c r="AF15" s="4"/>
      <c r="AG15" s="4"/>
    </row>
    <row r="16" spans="1:49" s="3" customFormat="1" ht="39.950000000000003" customHeight="1" x14ac:dyDescent="0.4">
      <c r="A16" s="49"/>
      <c r="B16" s="110" t="s">
        <v>14</v>
      </c>
      <c r="C16" s="111"/>
      <c r="D16" s="111"/>
      <c r="E16" s="111"/>
      <c r="F16" s="111"/>
      <c r="G16" s="111"/>
      <c r="H16" s="111"/>
      <c r="I16" s="111"/>
      <c r="J16" s="112"/>
      <c r="K16" s="136">
        <f>'(別紙1)事業計画書'!$E$14</f>
        <v>0</v>
      </c>
      <c r="L16" s="137"/>
      <c r="M16" s="137"/>
      <c r="N16" s="137"/>
      <c r="O16" s="137"/>
      <c r="P16" s="137"/>
      <c r="Q16" s="137"/>
      <c r="R16" s="137"/>
      <c r="S16" s="137"/>
      <c r="T16" s="137"/>
      <c r="U16" s="137"/>
      <c r="V16" s="137"/>
      <c r="W16" s="137"/>
      <c r="X16" s="137"/>
      <c r="Y16" s="137"/>
      <c r="Z16" s="137"/>
      <c r="AA16" s="138"/>
      <c r="AB16" s="49"/>
      <c r="AC16" s="4"/>
      <c r="AD16" s="4"/>
      <c r="AE16" s="4"/>
      <c r="AF16" s="4"/>
      <c r="AG16" s="4"/>
    </row>
    <row r="17" spans="1:33" s="3" customFormat="1" ht="20.100000000000001" customHeight="1" x14ac:dyDescent="0.4">
      <c r="A17" s="49"/>
      <c r="B17" s="110" t="s">
        <v>15</v>
      </c>
      <c r="C17" s="111"/>
      <c r="D17" s="111"/>
      <c r="E17" s="111"/>
      <c r="F17" s="111"/>
      <c r="G17" s="111"/>
      <c r="H17" s="111"/>
      <c r="I17" s="111"/>
      <c r="J17" s="112"/>
      <c r="K17" s="139" t="s">
        <v>16</v>
      </c>
      <c r="L17" s="140"/>
      <c r="M17" s="140"/>
      <c r="N17" s="144"/>
      <c r="O17" s="144"/>
      <c r="P17" s="144"/>
      <c r="Q17" s="144"/>
      <c r="R17" s="144"/>
      <c r="S17" s="144"/>
      <c r="T17" s="144"/>
      <c r="U17" s="144"/>
      <c r="V17" s="144"/>
      <c r="W17" s="144"/>
      <c r="X17" s="144"/>
      <c r="Y17" s="144"/>
      <c r="Z17" s="53"/>
      <c r="AA17" s="54"/>
      <c r="AB17" s="49"/>
      <c r="AC17" s="4"/>
      <c r="AD17" s="4"/>
      <c r="AE17" s="4"/>
      <c r="AF17" s="4"/>
      <c r="AG17" s="4"/>
    </row>
    <row r="18" spans="1:33" s="3" customFormat="1" ht="20.100000000000001" customHeight="1" x14ac:dyDescent="0.4">
      <c r="A18" s="49"/>
      <c r="B18" s="133"/>
      <c r="C18" s="134"/>
      <c r="D18" s="134"/>
      <c r="E18" s="134"/>
      <c r="F18" s="134"/>
      <c r="G18" s="134"/>
      <c r="H18" s="134"/>
      <c r="I18" s="134"/>
      <c r="J18" s="135"/>
      <c r="K18" s="141" t="s">
        <v>17</v>
      </c>
      <c r="L18" s="142"/>
      <c r="M18" s="142"/>
      <c r="N18" s="143"/>
      <c r="O18" s="143"/>
      <c r="P18" s="143"/>
      <c r="Q18" s="143"/>
      <c r="R18" s="143"/>
      <c r="S18" s="143"/>
      <c r="T18" s="143"/>
      <c r="U18" s="143"/>
      <c r="V18" s="143"/>
      <c r="W18" s="143"/>
      <c r="X18" s="143"/>
      <c r="Y18" s="143"/>
      <c r="Z18" s="55"/>
      <c r="AA18" s="56"/>
      <c r="AB18" s="49"/>
      <c r="AC18" s="4"/>
      <c r="AD18" s="4"/>
      <c r="AE18" s="4"/>
      <c r="AF18" s="4"/>
      <c r="AG18" s="4"/>
    </row>
    <row r="19" spans="1:33" s="3" customFormat="1" ht="99.95" customHeight="1" x14ac:dyDescent="0.4">
      <c r="A19" s="49"/>
      <c r="B19" s="117" t="s">
        <v>18</v>
      </c>
      <c r="C19" s="118"/>
      <c r="D19" s="118"/>
      <c r="E19" s="118"/>
      <c r="F19" s="118"/>
      <c r="G19" s="118"/>
      <c r="H19" s="118"/>
      <c r="I19" s="118"/>
      <c r="J19" s="119"/>
      <c r="K19" s="145" t="str">
        <f>VLOOKUP($K$11,管理者用!$C$2:$E$18,2,0)</f>
        <v>１．事業計画書
２．見積書及びその明細の写し
３．取得する工作機械等のカタログ
　　または補修する工作機械の写真
４．直近2期分の決算書の写し</v>
      </c>
      <c r="L19" s="146"/>
      <c r="M19" s="146"/>
      <c r="N19" s="146"/>
      <c r="O19" s="146"/>
      <c r="P19" s="146"/>
      <c r="Q19" s="146"/>
      <c r="R19" s="146"/>
      <c r="S19" s="146"/>
      <c r="T19" s="146"/>
      <c r="U19" s="146"/>
      <c r="V19" s="146"/>
      <c r="W19" s="146"/>
      <c r="X19" s="146"/>
      <c r="Y19" s="146"/>
      <c r="Z19" s="146"/>
      <c r="AA19" s="147"/>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bd0RC8yMVBZwA61AdyT9wFHvzCQG/dms+S/CW+uaQAoEN/xeYgJ7mncuv6lV5bklKua5bNfzr6yCW45R76ThUA==" saltValue="I/Z/FJrtGC8RsPom/j/pd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Normal="100" zoomScaleSheetLayoutView="100" workbookViewId="0">
      <selection activeCell="I7" sqref="I7:M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165" t="str">
        <f>基本情報設定シート!$C$10&amp;"　事業計画書"</f>
        <v>松江市小規模企業者支援事業補助金　事業計画書</v>
      </c>
      <c r="B2" s="165"/>
      <c r="C2" s="165"/>
      <c r="D2" s="165"/>
      <c r="E2" s="165"/>
      <c r="F2" s="165"/>
      <c r="G2" s="165"/>
      <c r="H2" s="165"/>
      <c r="I2" s="165"/>
      <c r="J2" s="165"/>
      <c r="K2" s="165"/>
      <c r="L2" s="165"/>
      <c r="M2" s="165"/>
    </row>
    <row r="3" spans="1:21" s="24" customFormat="1" ht="18.75" customHeight="1" x14ac:dyDescent="0.4">
      <c r="A3" s="166" t="s">
        <v>156</v>
      </c>
      <c r="B3" s="169" t="s">
        <v>157</v>
      </c>
      <c r="C3" s="169"/>
      <c r="D3" s="169"/>
      <c r="E3" s="170">
        <f>基本情報設定シート!$C$3</f>
        <v>0</v>
      </c>
      <c r="F3" s="170"/>
      <c r="G3" s="170"/>
      <c r="H3" s="170"/>
      <c r="I3" s="170"/>
      <c r="J3" s="170"/>
      <c r="K3" s="170"/>
      <c r="L3" s="170"/>
      <c r="M3" s="171"/>
      <c r="N3" s="23"/>
      <c r="O3" s="23"/>
      <c r="P3" s="23"/>
      <c r="Q3" s="23"/>
      <c r="R3" s="23"/>
      <c r="S3" s="23"/>
      <c r="T3" s="23"/>
      <c r="U3" s="23"/>
    </row>
    <row r="4" spans="1:21" s="24" customFormat="1" ht="18.75" customHeight="1" x14ac:dyDescent="0.4">
      <c r="A4" s="167"/>
      <c r="B4" s="152" t="s">
        <v>158</v>
      </c>
      <c r="C4" s="152"/>
      <c r="D4" s="152"/>
      <c r="E4" s="172" t="str">
        <f>基本情報設定シート!$C$4&amp;"　"&amp;基本情報設定シート!$C$5</f>
        <v>　</v>
      </c>
      <c r="F4" s="172"/>
      <c r="G4" s="172"/>
      <c r="H4" s="172"/>
      <c r="I4" s="172"/>
      <c r="J4" s="172"/>
      <c r="K4" s="172"/>
      <c r="L4" s="172"/>
      <c r="M4" s="173"/>
      <c r="N4" s="23"/>
      <c r="O4" s="23"/>
      <c r="P4" s="23"/>
      <c r="Q4" s="23"/>
      <c r="R4" s="23"/>
      <c r="S4" s="23"/>
      <c r="T4" s="23"/>
      <c r="U4" s="23"/>
    </row>
    <row r="5" spans="1:21" s="24" customFormat="1" ht="18.75" customHeight="1" x14ac:dyDescent="0.4">
      <c r="A5" s="167"/>
      <c r="B5" s="174" t="s">
        <v>159</v>
      </c>
      <c r="C5" s="175"/>
      <c r="D5" s="176"/>
      <c r="E5" s="193" t="str">
        <f>CONCATENATE("〒",LEFT(基本情報設定シート!$C$8,3),"-",RIGHT(基本情報設定シート!$C$8,4))</f>
        <v>〒-</v>
      </c>
      <c r="F5" s="194"/>
      <c r="G5" s="194"/>
      <c r="H5" s="194"/>
      <c r="I5" s="194"/>
      <c r="J5" s="194"/>
      <c r="K5" s="194"/>
      <c r="L5" s="194"/>
      <c r="M5" s="195"/>
      <c r="N5" s="23"/>
      <c r="O5" s="23"/>
      <c r="P5" s="23"/>
      <c r="Q5" s="23"/>
      <c r="R5" s="23"/>
      <c r="S5" s="23"/>
      <c r="T5" s="23"/>
      <c r="U5" s="23"/>
    </row>
    <row r="6" spans="1:21" s="24" customFormat="1" x14ac:dyDescent="0.4">
      <c r="A6" s="167"/>
      <c r="B6" s="177"/>
      <c r="C6" s="178"/>
      <c r="D6" s="179"/>
      <c r="E6" s="180">
        <f>基本情報設定シート!$C$9</f>
        <v>0</v>
      </c>
      <c r="F6" s="181"/>
      <c r="G6" s="181"/>
      <c r="H6" s="181"/>
      <c r="I6" s="181"/>
      <c r="J6" s="181"/>
      <c r="K6" s="181"/>
      <c r="L6" s="181"/>
      <c r="M6" s="182"/>
      <c r="N6" s="23"/>
      <c r="O6" s="23"/>
      <c r="P6" s="23"/>
      <c r="Q6" s="23"/>
      <c r="R6" s="23"/>
      <c r="S6" s="23"/>
      <c r="T6" s="23"/>
      <c r="U6" s="23"/>
    </row>
    <row r="7" spans="1:21" s="24" customFormat="1" ht="18.75" customHeight="1" x14ac:dyDescent="0.4">
      <c r="A7" s="167"/>
      <c r="B7" s="152" t="s">
        <v>160</v>
      </c>
      <c r="C7" s="152"/>
      <c r="D7" s="152"/>
      <c r="E7" s="25" t="s">
        <v>161</v>
      </c>
      <c r="F7" s="184" t="s">
        <v>187</v>
      </c>
      <c r="G7" s="184"/>
      <c r="H7" s="26" t="s">
        <v>162</v>
      </c>
      <c r="I7" s="185"/>
      <c r="J7" s="185"/>
      <c r="K7" s="185"/>
      <c r="L7" s="185"/>
      <c r="M7" s="186"/>
      <c r="N7" s="23"/>
      <c r="O7" s="23"/>
      <c r="P7" s="23"/>
      <c r="Q7" s="23"/>
      <c r="R7" s="23"/>
      <c r="S7" s="23"/>
      <c r="T7" s="23"/>
      <c r="U7" s="23"/>
    </row>
    <row r="8" spans="1:21" s="24" customFormat="1" ht="24.95" customHeight="1" x14ac:dyDescent="0.4">
      <c r="A8" s="167"/>
      <c r="B8" s="152"/>
      <c r="C8" s="152"/>
      <c r="D8" s="152"/>
      <c r="E8" s="190" t="s">
        <v>163</v>
      </c>
      <c r="F8" s="191"/>
      <c r="G8" s="191"/>
      <c r="H8" s="191"/>
      <c r="I8" s="191"/>
      <c r="J8" s="191"/>
      <c r="K8" s="191"/>
      <c r="L8" s="191"/>
      <c r="M8" s="192"/>
      <c r="N8" s="23"/>
      <c r="O8" s="23"/>
      <c r="P8" s="23"/>
      <c r="Q8" s="23"/>
      <c r="R8" s="23"/>
      <c r="S8" s="23"/>
      <c r="T8" s="23"/>
      <c r="U8" s="23"/>
    </row>
    <row r="9" spans="1:21" s="24" customFormat="1" ht="60" customHeight="1" x14ac:dyDescent="0.4">
      <c r="A9" s="167"/>
      <c r="B9" s="152" t="s">
        <v>164</v>
      </c>
      <c r="C9" s="152"/>
      <c r="D9" s="152"/>
      <c r="E9" s="202"/>
      <c r="F9" s="203"/>
      <c r="G9" s="203"/>
      <c r="H9" s="203"/>
      <c r="I9" s="203"/>
      <c r="J9" s="203"/>
      <c r="K9" s="203"/>
      <c r="L9" s="203"/>
      <c r="M9" s="204"/>
      <c r="N9" s="23"/>
      <c r="O9" s="23"/>
      <c r="P9" s="23"/>
      <c r="Q9" s="23"/>
      <c r="R9" s="23"/>
      <c r="S9" s="23"/>
      <c r="T9" s="23"/>
      <c r="U9" s="23"/>
    </row>
    <row r="10" spans="1:21" s="24" customFormat="1" ht="18.75" customHeight="1" x14ac:dyDescent="0.4">
      <c r="A10" s="167"/>
      <c r="B10" s="152" t="s">
        <v>165</v>
      </c>
      <c r="C10" s="152"/>
      <c r="D10" s="152"/>
      <c r="E10" s="208"/>
      <c r="F10" s="209"/>
      <c r="G10" s="209"/>
      <c r="H10" s="27" t="s">
        <v>166</v>
      </c>
      <c r="I10" s="28" t="s">
        <v>167</v>
      </c>
      <c r="J10" s="28"/>
      <c r="K10" s="205"/>
      <c r="L10" s="205"/>
      <c r="M10" s="42" t="s">
        <v>168</v>
      </c>
      <c r="N10" s="23"/>
      <c r="O10" s="23"/>
      <c r="P10" s="23"/>
      <c r="Q10" s="23"/>
      <c r="R10" s="23"/>
      <c r="S10" s="23"/>
      <c r="T10" s="23"/>
      <c r="U10" s="23"/>
    </row>
    <row r="11" spans="1:21" s="24" customFormat="1" ht="19.5" thickBot="1" x14ac:dyDescent="0.45">
      <c r="A11" s="168"/>
      <c r="B11" s="187" t="s">
        <v>169</v>
      </c>
      <c r="C11" s="187"/>
      <c r="D11" s="187"/>
      <c r="E11" s="188"/>
      <c r="F11" s="189"/>
      <c r="G11" s="189"/>
      <c r="H11" s="189"/>
      <c r="I11" s="29" t="s">
        <v>170</v>
      </c>
      <c r="J11" s="183"/>
      <c r="K11" s="183"/>
      <c r="L11" s="183"/>
      <c r="M11" s="30" t="s">
        <v>171</v>
      </c>
      <c r="N11" s="23"/>
      <c r="O11" s="23"/>
      <c r="P11" s="23"/>
      <c r="Q11" s="23"/>
      <c r="R11" s="23"/>
      <c r="S11" s="23"/>
      <c r="T11" s="23"/>
      <c r="U11" s="23"/>
    </row>
    <row r="12" spans="1:21" s="24" customFormat="1" ht="80.099999999999994" customHeight="1" x14ac:dyDescent="0.4">
      <c r="A12" s="236" t="s">
        <v>285</v>
      </c>
      <c r="B12" s="237" t="s">
        <v>286</v>
      </c>
      <c r="C12" s="237"/>
      <c r="D12" s="237"/>
      <c r="E12" s="238"/>
      <c r="F12" s="239"/>
      <c r="G12" s="239"/>
      <c r="H12" s="239"/>
      <c r="I12" s="239"/>
      <c r="J12" s="239"/>
      <c r="K12" s="239"/>
      <c r="L12" s="239"/>
      <c r="M12" s="240"/>
      <c r="N12" s="23"/>
      <c r="O12" s="23"/>
      <c r="P12" s="23"/>
      <c r="Q12" s="23"/>
      <c r="R12" s="23"/>
    </row>
    <row r="13" spans="1:21" s="24" customFormat="1" ht="80.099999999999994" customHeight="1" x14ac:dyDescent="0.4">
      <c r="A13" s="236"/>
      <c r="B13" s="241" t="s">
        <v>287</v>
      </c>
      <c r="C13" s="242"/>
      <c r="D13" s="242"/>
      <c r="E13" s="243"/>
      <c r="F13" s="244"/>
      <c r="G13" s="244"/>
      <c r="H13" s="244"/>
      <c r="I13" s="244"/>
      <c r="J13" s="244"/>
      <c r="K13" s="244"/>
      <c r="L13" s="244"/>
      <c r="M13" s="245"/>
      <c r="N13" s="23"/>
      <c r="O13" s="23"/>
      <c r="P13" s="85"/>
      <c r="Q13" s="23"/>
      <c r="R13" s="23"/>
    </row>
    <row r="14" spans="1:21" s="24" customFormat="1" ht="39.950000000000003" customHeight="1" x14ac:dyDescent="0.4">
      <c r="A14" s="236"/>
      <c r="B14" s="241" t="s">
        <v>288</v>
      </c>
      <c r="C14" s="241"/>
      <c r="D14" s="241"/>
      <c r="E14" s="246"/>
      <c r="F14" s="246"/>
      <c r="G14" s="246"/>
      <c r="H14" s="246"/>
      <c r="I14" s="246"/>
      <c r="J14" s="246"/>
      <c r="K14" s="246"/>
      <c r="L14" s="246"/>
      <c r="M14" s="247"/>
      <c r="N14" s="23"/>
      <c r="O14" s="23"/>
      <c r="P14" s="85"/>
      <c r="Q14" s="23"/>
      <c r="R14" s="23"/>
    </row>
    <row r="15" spans="1:21" s="24" customFormat="1" ht="5.0999999999999996" customHeight="1" x14ac:dyDescent="0.4">
      <c r="A15" s="236"/>
      <c r="B15" s="86"/>
      <c r="C15" s="248"/>
      <c r="D15" s="248"/>
      <c r="E15" s="248"/>
      <c r="F15" s="248"/>
      <c r="G15" s="248"/>
      <c r="H15" s="248"/>
      <c r="I15" s="248"/>
      <c r="J15" s="248"/>
      <c r="K15" s="248"/>
      <c r="L15" s="87"/>
      <c r="M15" s="88"/>
      <c r="N15" s="23"/>
      <c r="O15" s="23"/>
      <c r="P15" s="23"/>
      <c r="Q15" s="23"/>
      <c r="R15" s="23"/>
    </row>
    <row r="16" spans="1:21" s="24" customFormat="1" x14ac:dyDescent="0.4">
      <c r="A16" s="236"/>
      <c r="B16" s="86"/>
      <c r="C16" s="249" t="s">
        <v>289</v>
      </c>
      <c r="D16" s="249"/>
      <c r="E16" s="89"/>
      <c r="F16" s="89"/>
      <c r="G16" s="89"/>
      <c r="H16" s="89"/>
      <c r="I16" s="89"/>
      <c r="J16" s="89"/>
      <c r="K16" s="89"/>
      <c r="L16" s="90" t="s">
        <v>290</v>
      </c>
      <c r="M16" s="88"/>
      <c r="N16" s="23"/>
      <c r="O16" s="23"/>
      <c r="P16" s="23"/>
      <c r="Q16" s="23"/>
      <c r="R16" s="23"/>
    </row>
    <row r="17" spans="1:21" s="24" customFormat="1" ht="37.5" customHeight="1" x14ac:dyDescent="0.4">
      <c r="A17" s="236"/>
      <c r="B17" s="91"/>
      <c r="C17" s="250" t="s">
        <v>291</v>
      </c>
      <c r="D17" s="251"/>
      <c r="E17" s="92" t="s">
        <v>292</v>
      </c>
      <c r="F17" s="252" t="s">
        <v>293</v>
      </c>
      <c r="G17" s="252"/>
      <c r="H17" s="253" t="s">
        <v>294</v>
      </c>
      <c r="I17" s="254"/>
      <c r="J17" s="241" t="s">
        <v>295</v>
      </c>
      <c r="K17" s="252"/>
      <c r="L17" s="252"/>
      <c r="M17" s="88"/>
      <c r="N17" s="23"/>
      <c r="O17" s="23"/>
      <c r="P17" s="23"/>
      <c r="Q17" s="23"/>
      <c r="R17" s="23"/>
    </row>
    <row r="18" spans="1:21" s="24" customFormat="1" ht="39.950000000000003" customHeight="1" x14ac:dyDescent="0.4">
      <c r="A18" s="236"/>
      <c r="B18" s="91"/>
      <c r="C18" s="255"/>
      <c r="D18" s="256"/>
      <c r="E18" s="93"/>
      <c r="F18" s="257"/>
      <c r="G18" s="257"/>
      <c r="H18" s="258"/>
      <c r="I18" s="258"/>
      <c r="J18" s="264"/>
      <c r="K18" s="264"/>
      <c r="L18" s="264"/>
      <c r="M18" s="88"/>
      <c r="N18" s="23"/>
      <c r="O18" s="23"/>
      <c r="P18" s="23"/>
      <c r="Q18" s="23"/>
      <c r="R18" s="23"/>
    </row>
    <row r="19" spans="1:21" s="24" customFormat="1" ht="39.950000000000003" customHeight="1" x14ac:dyDescent="0.4">
      <c r="A19" s="236"/>
      <c r="B19" s="91"/>
      <c r="C19" s="255" t="s">
        <v>296</v>
      </c>
      <c r="D19" s="256"/>
      <c r="E19" s="93"/>
      <c r="F19" s="257" t="s">
        <v>296</v>
      </c>
      <c r="G19" s="257"/>
      <c r="H19" s="258" t="s">
        <v>296</v>
      </c>
      <c r="I19" s="258"/>
      <c r="J19" s="264" t="s">
        <v>296</v>
      </c>
      <c r="K19" s="264"/>
      <c r="L19" s="264"/>
      <c r="M19" s="88"/>
      <c r="N19" s="23"/>
      <c r="O19" s="23"/>
      <c r="P19" s="23"/>
      <c r="Q19" s="23"/>
      <c r="R19" s="23"/>
    </row>
    <row r="20" spans="1:21" s="24" customFormat="1" ht="35.25" customHeight="1" x14ac:dyDescent="0.4">
      <c r="A20" s="236"/>
      <c r="B20" s="259" t="s">
        <v>297</v>
      </c>
      <c r="C20" s="260"/>
      <c r="D20" s="260"/>
      <c r="E20" s="260"/>
      <c r="F20" s="260"/>
      <c r="G20" s="260"/>
      <c r="H20" s="260"/>
      <c r="I20" s="260"/>
      <c r="J20" s="260"/>
      <c r="K20" s="260"/>
      <c r="L20" s="260"/>
      <c r="M20" s="261"/>
      <c r="N20" s="23"/>
      <c r="O20" s="23"/>
      <c r="P20" s="23"/>
      <c r="Q20" s="23"/>
      <c r="R20" s="23"/>
      <c r="S20" s="23"/>
      <c r="T20" s="23"/>
    </row>
    <row r="21" spans="1:21" s="24" customFormat="1" ht="5.0999999999999996" customHeight="1" x14ac:dyDescent="0.4">
      <c r="A21" s="236"/>
      <c r="B21" s="94"/>
      <c r="C21" s="262"/>
      <c r="D21" s="262"/>
      <c r="E21" s="263"/>
      <c r="F21" s="263"/>
      <c r="G21" s="263"/>
      <c r="H21" s="263"/>
      <c r="I21" s="263"/>
      <c r="J21" s="263"/>
      <c r="K21" s="263"/>
      <c r="L21" s="95"/>
      <c r="M21" s="88"/>
      <c r="N21" s="23"/>
      <c r="O21" s="23"/>
      <c r="P21" s="23"/>
      <c r="Q21" s="23"/>
      <c r="R21" s="23"/>
    </row>
    <row r="22" spans="1:21" s="24" customFormat="1" ht="18.75" customHeight="1" x14ac:dyDescent="0.4">
      <c r="A22" s="236"/>
      <c r="B22" s="241" t="s">
        <v>298</v>
      </c>
      <c r="C22" s="237"/>
      <c r="D22" s="237"/>
      <c r="E22" s="92" t="s">
        <v>299</v>
      </c>
      <c r="F22" s="257"/>
      <c r="G22" s="257"/>
      <c r="H22" s="257"/>
      <c r="I22" s="257"/>
      <c r="J22" s="257"/>
      <c r="K22" s="257"/>
      <c r="L22" s="257"/>
      <c r="M22" s="88"/>
      <c r="N22" s="23"/>
      <c r="O22" s="23"/>
      <c r="P22" s="23"/>
      <c r="Q22" s="23"/>
      <c r="R22" s="23"/>
    </row>
    <row r="23" spans="1:21" s="24" customFormat="1" x14ac:dyDescent="0.4">
      <c r="A23" s="236"/>
      <c r="B23" s="241"/>
      <c r="C23" s="241"/>
      <c r="D23" s="241"/>
      <c r="E23" s="92" t="s">
        <v>300</v>
      </c>
      <c r="F23" s="257"/>
      <c r="G23" s="257"/>
      <c r="H23" s="257"/>
      <c r="I23" s="257"/>
      <c r="J23" s="257"/>
      <c r="K23" s="257"/>
      <c r="L23" s="257"/>
      <c r="M23" s="88"/>
      <c r="N23" s="23"/>
      <c r="O23" s="23"/>
      <c r="P23" s="23"/>
      <c r="Q23" s="23"/>
      <c r="R23" s="23"/>
    </row>
    <row r="24" spans="1:21" s="24" customFormat="1" x14ac:dyDescent="0.4">
      <c r="A24" s="236"/>
      <c r="B24" s="252" t="s">
        <v>301</v>
      </c>
      <c r="C24" s="252"/>
      <c r="D24" s="252"/>
      <c r="E24" s="268"/>
      <c r="F24" s="268"/>
      <c r="G24" s="268"/>
      <c r="H24" s="268"/>
      <c r="I24" s="268"/>
      <c r="J24" s="268"/>
      <c r="K24" s="268"/>
      <c r="L24" s="268"/>
      <c r="M24" s="88"/>
      <c r="N24" s="23"/>
      <c r="O24" s="23"/>
      <c r="P24" s="23"/>
      <c r="Q24" s="23"/>
      <c r="R24" s="23"/>
    </row>
    <row r="25" spans="1:21" s="24" customFormat="1" x14ac:dyDescent="0.4">
      <c r="A25" s="236"/>
      <c r="B25" s="269" t="s">
        <v>302</v>
      </c>
      <c r="C25" s="270"/>
      <c r="D25" s="271"/>
      <c r="E25" s="268"/>
      <c r="F25" s="268"/>
      <c r="G25" s="268"/>
      <c r="H25" s="268"/>
      <c r="I25" s="268"/>
      <c r="J25" s="268"/>
      <c r="K25" s="268"/>
      <c r="L25" s="268"/>
      <c r="M25" s="88"/>
      <c r="N25" s="23"/>
      <c r="O25" s="23"/>
      <c r="P25" s="23"/>
      <c r="Q25" s="23"/>
      <c r="R25" s="23"/>
    </row>
    <row r="26" spans="1:21" s="24" customFormat="1" x14ac:dyDescent="0.4">
      <c r="A26" s="236"/>
      <c r="B26" s="252" t="s">
        <v>303</v>
      </c>
      <c r="C26" s="252"/>
      <c r="D26" s="252"/>
      <c r="E26" s="268"/>
      <c r="F26" s="268"/>
      <c r="G26" s="268"/>
      <c r="H26" s="268"/>
      <c r="I26" s="268"/>
      <c r="J26" s="268"/>
      <c r="K26" s="268"/>
      <c r="L26" s="268"/>
      <c r="M26" s="88"/>
      <c r="N26" s="23"/>
      <c r="O26" s="23"/>
      <c r="P26" s="23"/>
      <c r="Q26" s="23"/>
      <c r="R26" s="23"/>
    </row>
    <row r="27" spans="1:21" s="24" customFormat="1" ht="19.5" thickBot="1" x14ac:dyDescent="0.45">
      <c r="A27" s="236"/>
      <c r="B27" s="265" t="s">
        <v>304</v>
      </c>
      <c r="C27" s="265"/>
      <c r="D27" s="266"/>
      <c r="E27" s="508"/>
      <c r="F27" s="509"/>
      <c r="G27" s="96" t="s">
        <v>305</v>
      </c>
      <c r="H27" s="96"/>
      <c r="I27" s="97"/>
      <c r="J27" s="267"/>
      <c r="K27" s="267"/>
      <c r="L27" s="98" t="s">
        <v>306</v>
      </c>
      <c r="M27" s="99"/>
      <c r="N27" s="23"/>
      <c r="O27" s="23"/>
      <c r="P27" s="23"/>
      <c r="Q27" s="23"/>
      <c r="R27" s="23"/>
    </row>
    <row r="28" spans="1:21" s="24" customFormat="1" x14ac:dyDescent="0.4">
      <c r="A28" s="154" t="s">
        <v>172</v>
      </c>
      <c r="B28" s="31"/>
      <c r="C28" s="76" t="s">
        <v>173</v>
      </c>
      <c r="D28" s="32"/>
      <c r="E28" s="33"/>
      <c r="F28" s="33"/>
      <c r="G28" s="33"/>
      <c r="H28" s="33"/>
      <c r="I28" s="33"/>
      <c r="J28" s="33"/>
      <c r="K28" s="33"/>
      <c r="L28" s="34" t="s">
        <v>174</v>
      </c>
      <c r="M28" s="35"/>
      <c r="N28" s="23"/>
      <c r="O28" s="23"/>
      <c r="P28" s="23"/>
      <c r="Q28" s="23"/>
      <c r="R28" s="23"/>
      <c r="S28" s="23"/>
      <c r="T28" s="23"/>
      <c r="U28" s="23"/>
    </row>
    <row r="29" spans="1:21" s="24" customFormat="1" x14ac:dyDescent="0.4">
      <c r="A29" s="155"/>
      <c r="B29" s="36"/>
      <c r="C29" s="44" t="s">
        <v>175</v>
      </c>
      <c r="D29" s="152" t="s">
        <v>176</v>
      </c>
      <c r="E29" s="152"/>
      <c r="F29" s="212" t="s">
        <v>177</v>
      </c>
      <c r="G29" s="212"/>
      <c r="H29" s="212"/>
      <c r="I29" s="212"/>
      <c r="J29" s="212"/>
      <c r="K29" s="212"/>
      <c r="L29" s="212"/>
      <c r="M29" s="37"/>
      <c r="N29" s="23"/>
      <c r="O29" s="23"/>
      <c r="P29" s="23"/>
      <c r="Q29" s="23"/>
      <c r="R29" s="23"/>
      <c r="S29" s="23"/>
      <c r="T29" s="23"/>
      <c r="U29" s="23"/>
    </row>
    <row r="30" spans="1:21" s="24" customFormat="1" x14ac:dyDescent="0.4">
      <c r="A30" s="155"/>
      <c r="B30" s="36"/>
      <c r="C30" s="38" t="s">
        <v>178</v>
      </c>
      <c r="D30" s="206">
        <f>D33-SUM(D31:E32)</f>
        <v>0</v>
      </c>
      <c r="E30" s="206"/>
      <c r="F30" s="211"/>
      <c r="G30" s="211"/>
      <c r="H30" s="211"/>
      <c r="I30" s="211"/>
      <c r="J30" s="211"/>
      <c r="K30" s="211"/>
      <c r="L30" s="211"/>
      <c r="M30" s="37"/>
      <c r="N30" s="23">
        <v>1</v>
      </c>
      <c r="O30" s="23"/>
      <c r="P30" s="23"/>
      <c r="Q30" s="23"/>
      <c r="R30" s="23"/>
      <c r="S30" s="23"/>
      <c r="T30" s="23"/>
      <c r="U30" s="23"/>
    </row>
    <row r="31" spans="1:21" s="24" customFormat="1" x14ac:dyDescent="0.4">
      <c r="A31" s="155"/>
      <c r="B31" s="36"/>
      <c r="C31" s="44" t="s">
        <v>179</v>
      </c>
      <c r="D31" s="206">
        <f>$K$47</f>
        <v>0</v>
      </c>
      <c r="E31" s="206"/>
      <c r="F31" s="211" t="str">
        <f>基本情報設定シート!$C$10</f>
        <v>松江市小規模企業者支援事業補助金</v>
      </c>
      <c r="G31" s="211"/>
      <c r="H31" s="211"/>
      <c r="I31" s="211"/>
      <c r="J31" s="211"/>
      <c r="K31" s="211"/>
      <c r="L31" s="211"/>
      <c r="M31" s="37"/>
      <c r="N31" s="23">
        <v>2</v>
      </c>
      <c r="O31" s="23"/>
      <c r="P31" s="23"/>
      <c r="Q31" s="23"/>
      <c r="R31" s="23"/>
      <c r="S31" s="23"/>
      <c r="T31" s="23"/>
      <c r="U31" s="23"/>
    </row>
    <row r="32" spans="1:21" s="24" customFormat="1" x14ac:dyDescent="0.4">
      <c r="A32" s="155"/>
      <c r="B32" s="36"/>
      <c r="C32" s="44" t="s">
        <v>180</v>
      </c>
      <c r="D32" s="207"/>
      <c r="E32" s="207"/>
      <c r="F32" s="210"/>
      <c r="G32" s="210"/>
      <c r="H32" s="210"/>
      <c r="I32" s="210"/>
      <c r="J32" s="210"/>
      <c r="K32" s="210"/>
      <c r="L32" s="210"/>
      <c r="M32" s="37"/>
      <c r="N32" s="23">
        <v>3</v>
      </c>
      <c r="O32" s="23"/>
      <c r="P32" s="23"/>
      <c r="Q32" s="23"/>
      <c r="R32" s="23"/>
      <c r="S32" s="23"/>
      <c r="T32" s="23"/>
      <c r="U32" s="23"/>
    </row>
    <row r="33" spans="1:21" s="24" customFormat="1" x14ac:dyDescent="0.4">
      <c r="A33" s="155"/>
      <c r="B33" s="36"/>
      <c r="C33" s="44" t="s">
        <v>181</v>
      </c>
      <c r="D33" s="206">
        <f>E46</f>
        <v>0</v>
      </c>
      <c r="E33" s="206"/>
      <c r="F33" s="211"/>
      <c r="G33" s="211"/>
      <c r="H33" s="211"/>
      <c r="I33" s="211"/>
      <c r="J33" s="211"/>
      <c r="K33" s="211"/>
      <c r="L33" s="211"/>
      <c r="M33" s="37"/>
      <c r="N33" s="23">
        <v>4</v>
      </c>
      <c r="O33" s="23"/>
      <c r="P33" s="23"/>
      <c r="Q33" s="23"/>
      <c r="R33" s="23"/>
      <c r="S33" s="23"/>
      <c r="T33" s="23"/>
      <c r="U33" s="23"/>
    </row>
    <row r="34" spans="1:21" s="24" customFormat="1" x14ac:dyDescent="0.4">
      <c r="A34" s="155"/>
      <c r="B34" s="36"/>
      <c r="C34" s="22"/>
      <c r="D34" s="22"/>
      <c r="E34" s="21"/>
      <c r="F34" s="21"/>
      <c r="G34" s="21"/>
      <c r="H34" s="21"/>
      <c r="I34" s="21"/>
      <c r="J34" s="21"/>
      <c r="K34" s="21"/>
      <c r="L34" s="21"/>
      <c r="M34" s="37"/>
      <c r="N34" s="23"/>
      <c r="O34" s="23"/>
      <c r="P34" s="23"/>
      <c r="Q34" s="23"/>
      <c r="R34" s="23"/>
      <c r="S34" s="23"/>
      <c r="T34" s="23"/>
      <c r="U34" s="23"/>
    </row>
    <row r="35" spans="1:21" s="24" customFormat="1" x14ac:dyDescent="0.4">
      <c r="A35" s="155"/>
      <c r="B35" s="36"/>
      <c r="C35" s="39" t="s">
        <v>182</v>
      </c>
      <c r="D35" s="22"/>
      <c r="E35" s="21"/>
      <c r="F35" s="21"/>
      <c r="G35" s="21"/>
      <c r="H35" s="21"/>
      <c r="I35" s="21"/>
      <c r="J35" s="21"/>
      <c r="K35" s="21"/>
      <c r="L35" s="40" t="s">
        <v>174</v>
      </c>
      <c r="M35" s="37"/>
      <c r="N35" s="23"/>
      <c r="O35" s="23"/>
      <c r="P35" s="23"/>
      <c r="Q35" s="23"/>
      <c r="R35" s="23"/>
      <c r="S35" s="23"/>
      <c r="T35" s="23"/>
      <c r="U35" s="23"/>
    </row>
    <row r="36" spans="1:21" s="24" customFormat="1" ht="30" customHeight="1" x14ac:dyDescent="0.4">
      <c r="A36" s="155"/>
      <c r="B36" s="36"/>
      <c r="C36" s="174" t="s">
        <v>183</v>
      </c>
      <c r="D36" s="176"/>
      <c r="E36" s="196" t="s">
        <v>184</v>
      </c>
      <c r="F36" s="197"/>
      <c r="G36" s="200" t="s">
        <v>218</v>
      </c>
      <c r="H36" s="200"/>
      <c r="I36" s="200"/>
      <c r="J36" s="200"/>
      <c r="K36" s="196" t="s">
        <v>185</v>
      </c>
      <c r="L36" s="197"/>
      <c r="M36" s="37"/>
      <c r="N36" s="23"/>
      <c r="O36" s="23"/>
      <c r="P36" s="23"/>
      <c r="Q36" s="23"/>
      <c r="R36" s="23"/>
      <c r="S36" s="23"/>
      <c r="T36" s="23"/>
      <c r="U36" s="23"/>
    </row>
    <row r="37" spans="1:21" s="24" customFormat="1" ht="30" customHeight="1" x14ac:dyDescent="0.4">
      <c r="A37" s="155"/>
      <c r="B37" s="36"/>
      <c r="C37" s="177"/>
      <c r="D37" s="179"/>
      <c r="E37" s="198"/>
      <c r="F37" s="199"/>
      <c r="G37" s="200" t="s">
        <v>219</v>
      </c>
      <c r="H37" s="200"/>
      <c r="I37" s="201" t="s">
        <v>221</v>
      </c>
      <c r="J37" s="201"/>
      <c r="K37" s="198"/>
      <c r="L37" s="199"/>
      <c r="M37" s="37"/>
      <c r="N37" s="23"/>
      <c r="O37" s="23"/>
      <c r="P37" s="23"/>
      <c r="Q37" s="23"/>
      <c r="R37" s="23"/>
      <c r="S37" s="23"/>
      <c r="T37" s="23"/>
      <c r="U37" s="23"/>
    </row>
    <row r="38" spans="1:21" s="24" customFormat="1" x14ac:dyDescent="0.4">
      <c r="A38" s="155"/>
      <c r="B38" s="36"/>
      <c r="C38" s="152" t="str">
        <f>VLOOKUP(基本情報設定シート!$C$11,'プルダウン（事業計画書）'!$D$1:$L$17,$N38+1,0)</f>
        <v>導入更新費</v>
      </c>
      <c r="D38" s="152"/>
      <c r="E38" s="158"/>
      <c r="F38" s="158"/>
      <c r="G38" s="158"/>
      <c r="H38" s="158"/>
      <c r="I38" s="158"/>
      <c r="J38" s="158"/>
      <c r="K38" s="159">
        <f>IFERROR(SUM($E38,-$G38,-$I38),"")</f>
        <v>0</v>
      </c>
      <c r="L38" s="160"/>
      <c r="M38" s="37"/>
      <c r="N38" s="23">
        <v>1</v>
      </c>
      <c r="O38" s="23"/>
      <c r="P38" s="23"/>
      <c r="Q38" s="23"/>
      <c r="R38" s="23"/>
      <c r="S38" s="23"/>
      <c r="T38" s="23"/>
      <c r="U38" s="23"/>
    </row>
    <row r="39" spans="1:21" s="24" customFormat="1" x14ac:dyDescent="0.4">
      <c r="A39" s="155"/>
      <c r="B39" s="36"/>
      <c r="C39" s="152" t="str">
        <f>VLOOKUP(基本情報設定シート!$C$11,'プルダウン（事業計画書）'!$D$1:$L$17,$N39+1,0)</f>
        <v>補修費</v>
      </c>
      <c r="D39" s="152"/>
      <c r="E39" s="158"/>
      <c r="F39" s="158"/>
      <c r="G39" s="158"/>
      <c r="H39" s="158"/>
      <c r="I39" s="158"/>
      <c r="J39" s="158"/>
      <c r="K39" s="159">
        <f t="shared" ref="K39:K42" si="0">IFERROR(SUM($E39,-$G39,-$I39),"")</f>
        <v>0</v>
      </c>
      <c r="L39" s="160"/>
      <c r="M39" s="37"/>
      <c r="N39" s="23">
        <v>2</v>
      </c>
      <c r="O39" s="23"/>
      <c r="P39" s="23"/>
      <c r="Q39" s="23"/>
      <c r="R39" s="23"/>
      <c r="S39" s="23"/>
      <c r="T39" s="23"/>
      <c r="U39" s="23"/>
    </row>
    <row r="40" spans="1:21" s="24" customFormat="1" hidden="1" x14ac:dyDescent="0.4">
      <c r="A40" s="155"/>
      <c r="B40" s="36"/>
      <c r="C40" s="152">
        <f>VLOOKUP(基本情報設定シート!$C$11,'プルダウン（事業計画書）'!$D$1:$L$17,$N40+1,0)</f>
        <v>0</v>
      </c>
      <c r="D40" s="152"/>
      <c r="E40" s="158"/>
      <c r="F40" s="158"/>
      <c r="G40" s="158"/>
      <c r="H40" s="158"/>
      <c r="I40" s="158"/>
      <c r="J40" s="158"/>
      <c r="K40" s="159">
        <f t="shared" si="0"/>
        <v>0</v>
      </c>
      <c r="L40" s="160"/>
      <c r="M40" s="37"/>
      <c r="N40" s="23">
        <v>3</v>
      </c>
      <c r="O40" s="23"/>
      <c r="P40" s="23"/>
      <c r="Q40" s="23"/>
      <c r="R40" s="23"/>
      <c r="S40" s="23"/>
      <c r="T40" s="23"/>
      <c r="U40" s="23"/>
    </row>
    <row r="41" spans="1:21" s="24" customFormat="1" hidden="1" x14ac:dyDescent="0.4">
      <c r="A41" s="155"/>
      <c r="B41" s="36"/>
      <c r="C41" s="152">
        <f>VLOOKUP(基本情報設定シート!$C$11,'プルダウン（事業計画書）'!$D$1:$L$17,$N41+1,0)</f>
        <v>0</v>
      </c>
      <c r="D41" s="152"/>
      <c r="E41" s="158"/>
      <c r="F41" s="158"/>
      <c r="G41" s="158"/>
      <c r="H41" s="158"/>
      <c r="I41" s="158"/>
      <c r="J41" s="158"/>
      <c r="K41" s="159">
        <f t="shared" si="0"/>
        <v>0</v>
      </c>
      <c r="L41" s="160"/>
      <c r="M41" s="37"/>
      <c r="N41" s="23">
        <v>4</v>
      </c>
      <c r="O41" s="23"/>
      <c r="P41" s="23"/>
      <c r="Q41" s="23"/>
      <c r="R41" s="23"/>
      <c r="S41" s="23"/>
      <c r="T41" s="23"/>
      <c r="U41" s="23"/>
    </row>
    <row r="42" spans="1:21" s="24" customFormat="1" hidden="1" x14ac:dyDescent="0.4">
      <c r="A42" s="155"/>
      <c r="B42" s="36"/>
      <c r="C42" s="152">
        <f>VLOOKUP(基本情報設定シート!$C$11,'プルダウン（事業計画書）'!$D$1:$L$17,$N42+1,0)</f>
        <v>0</v>
      </c>
      <c r="D42" s="152"/>
      <c r="E42" s="163"/>
      <c r="F42" s="164"/>
      <c r="G42" s="158"/>
      <c r="H42" s="158"/>
      <c r="I42" s="158"/>
      <c r="J42" s="158"/>
      <c r="K42" s="159">
        <f t="shared" si="0"/>
        <v>0</v>
      </c>
      <c r="L42" s="160"/>
      <c r="M42" s="37"/>
      <c r="N42" s="23">
        <v>5</v>
      </c>
      <c r="O42" s="23"/>
      <c r="P42" s="23"/>
      <c r="Q42" s="23"/>
      <c r="R42" s="23"/>
      <c r="S42" s="23"/>
      <c r="T42" s="23"/>
      <c r="U42" s="23"/>
    </row>
    <row r="43" spans="1:21" s="24" customFormat="1" hidden="1" x14ac:dyDescent="0.4">
      <c r="A43" s="155"/>
      <c r="B43" s="36"/>
      <c r="C43" s="152">
        <f>VLOOKUP(基本情報設定シート!$C$11,'プルダウン（事業計画書）'!$D$1:$L$17,$N43+1,0)</f>
        <v>0</v>
      </c>
      <c r="D43" s="152"/>
      <c r="E43" s="163"/>
      <c r="F43" s="164"/>
      <c r="G43" s="158"/>
      <c r="H43" s="158"/>
      <c r="I43" s="158"/>
      <c r="J43" s="158"/>
      <c r="K43" s="159">
        <f>IFERROR(SUM($E43,-$G43,-$I43),"")</f>
        <v>0</v>
      </c>
      <c r="L43" s="160"/>
      <c r="M43" s="37"/>
      <c r="N43" s="23">
        <v>6</v>
      </c>
      <c r="O43" s="23"/>
      <c r="P43" s="23"/>
      <c r="Q43" s="23"/>
      <c r="R43" s="23"/>
      <c r="S43" s="23"/>
      <c r="T43" s="23"/>
      <c r="U43" s="23"/>
    </row>
    <row r="44" spans="1:21" s="24" customFormat="1" hidden="1" x14ac:dyDescent="0.4">
      <c r="A44" s="155"/>
      <c r="B44" s="36"/>
      <c r="C44" s="152">
        <f>VLOOKUP(基本情報設定シート!$C$11,'プルダウン（事業計画書）'!$D$1:$L$17,$N44+1,0)</f>
        <v>0</v>
      </c>
      <c r="D44" s="152"/>
      <c r="E44" s="230"/>
      <c r="F44" s="231"/>
      <c r="G44" s="232"/>
      <c r="H44" s="233"/>
      <c r="I44" s="234"/>
      <c r="J44" s="235"/>
      <c r="K44" s="159">
        <f t="shared" ref="K44:K45" si="1">IFERROR(SUM($E44,-$G44,-$I44),"")</f>
        <v>0</v>
      </c>
      <c r="L44" s="160"/>
      <c r="M44" s="37"/>
      <c r="N44" s="23">
        <v>7</v>
      </c>
      <c r="O44" s="23"/>
      <c r="P44" s="23"/>
      <c r="Q44" s="23"/>
      <c r="R44" s="23"/>
      <c r="S44" s="23"/>
      <c r="T44" s="23"/>
      <c r="U44" s="23"/>
    </row>
    <row r="45" spans="1:21" s="24" customFormat="1" hidden="1" x14ac:dyDescent="0.4">
      <c r="A45" s="155"/>
      <c r="B45" s="36"/>
      <c r="C45" s="152">
        <f>VLOOKUP(基本情報設定シート!$C$11,'プルダウン（事業計画書）'!$D$1:$L$17,$N45+1,0)</f>
        <v>0</v>
      </c>
      <c r="D45" s="152"/>
      <c r="E45" s="230"/>
      <c r="F45" s="231"/>
      <c r="G45" s="232"/>
      <c r="H45" s="233"/>
      <c r="I45" s="234"/>
      <c r="J45" s="235"/>
      <c r="K45" s="159">
        <f t="shared" si="1"/>
        <v>0</v>
      </c>
      <c r="L45" s="160"/>
      <c r="M45" s="37"/>
      <c r="N45" s="23">
        <v>8</v>
      </c>
      <c r="O45" s="23"/>
      <c r="P45" s="23"/>
      <c r="Q45" s="23"/>
      <c r="R45" s="23"/>
      <c r="S45" s="23"/>
      <c r="T45" s="23"/>
      <c r="U45" s="23"/>
    </row>
    <row r="46" spans="1:21" s="24" customFormat="1" ht="19.5" thickBot="1" x14ac:dyDescent="0.45">
      <c r="A46" s="155"/>
      <c r="B46" s="36"/>
      <c r="C46" s="152" t="s">
        <v>181</v>
      </c>
      <c r="D46" s="152"/>
      <c r="E46" s="153">
        <f>SUM($E$38:$F$45)</f>
        <v>0</v>
      </c>
      <c r="F46" s="153"/>
      <c r="G46" s="153">
        <f>SUM($G$38:$H$45)</f>
        <v>0</v>
      </c>
      <c r="H46" s="153"/>
      <c r="I46" s="153">
        <f>SUM($I$38:$J$45)</f>
        <v>0</v>
      </c>
      <c r="J46" s="153"/>
      <c r="K46" s="159">
        <f>IFERROR(SUM($E46,-$G46,-$I46),"")</f>
        <v>0</v>
      </c>
      <c r="L46" s="160"/>
      <c r="M46" s="37"/>
      <c r="N46" s="23">
        <v>9</v>
      </c>
      <c r="O46" s="23"/>
      <c r="P46" s="23"/>
      <c r="Q46" s="23"/>
      <c r="R46" s="23"/>
      <c r="S46" s="23"/>
      <c r="T46" s="23"/>
      <c r="U46" s="23"/>
    </row>
    <row r="47" spans="1:21" s="24" customFormat="1" ht="20.25" thickTop="1" thickBot="1" x14ac:dyDescent="0.45">
      <c r="A47" s="156"/>
      <c r="B47" s="36"/>
      <c r="C47" s="161" t="s">
        <v>222</v>
      </c>
      <c r="D47" s="161"/>
      <c r="E47" s="161"/>
      <c r="F47" s="161"/>
      <c r="G47" s="161"/>
      <c r="H47" s="161"/>
      <c r="I47" s="161"/>
      <c r="J47" s="162"/>
      <c r="K47" s="226">
        <f>IF(ROUNDDOWN($K$46*2/3,-3)&gt;=300000-$J$49,300000-$J$49,ROUNDDOWN($K$46*2/3,-3))</f>
        <v>0</v>
      </c>
      <c r="L47" s="227"/>
      <c r="M47" s="37"/>
      <c r="N47" s="23"/>
      <c r="O47" s="23"/>
      <c r="P47" s="23"/>
      <c r="Q47" s="23"/>
      <c r="R47" s="23"/>
      <c r="S47" s="23"/>
      <c r="T47" s="23"/>
      <c r="U47" s="23"/>
    </row>
    <row r="48" spans="1:21" s="24" customFormat="1" ht="39.6" customHeight="1" thickTop="1" thickBot="1" x14ac:dyDescent="0.45">
      <c r="A48" s="157"/>
      <c r="B48" s="228" t="s">
        <v>307</v>
      </c>
      <c r="C48" s="229"/>
      <c r="D48" s="229"/>
      <c r="E48" s="229"/>
      <c r="F48" s="229"/>
      <c r="G48" s="229"/>
      <c r="H48" s="229"/>
      <c r="I48" s="229"/>
      <c r="J48" s="229"/>
      <c r="K48" s="229"/>
      <c r="L48" s="229"/>
      <c r="M48" s="30"/>
      <c r="N48" s="23"/>
      <c r="O48" s="23"/>
      <c r="P48" s="23"/>
      <c r="Q48" s="23"/>
      <c r="R48" s="23"/>
      <c r="S48" s="23"/>
      <c r="T48" s="23"/>
      <c r="U48" s="23"/>
    </row>
    <row r="49" spans="1:21" s="24" customFormat="1" x14ac:dyDescent="0.4">
      <c r="A49" s="213" t="s">
        <v>243</v>
      </c>
      <c r="B49" s="215" t="s">
        <v>244</v>
      </c>
      <c r="C49" s="216"/>
      <c r="D49" s="219" t="s">
        <v>245</v>
      </c>
      <c r="E49" s="220"/>
      <c r="F49" s="220"/>
      <c r="G49" s="220"/>
      <c r="H49" s="220"/>
      <c r="I49" s="220"/>
      <c r="J49" s="221"/>
      <c r="K49" s="222"/>
      <c r="L49" s="220" t="s">
        <v>4</v>
      </c>
      <c r="M49" s="223"/>
      <c r="N49" s="23"/>
      <c r="O49" s="23"/>
      <c r="P49" s="23"/>
      <c r="Q49" s="23"/>
      <c r="R49" s="23"/>
      <c r="S49" s="23"/>
      <c r="T49" s="23"/>
      <c r="U49" s="23"/>
    </row>
    <row r="50" spans="1:21" s="24" customFormat="1" ht="40.5" customHeight="1" thickBot="1" x14ac:dyDescent="0.45">
      <c r="A50" s="214"/>
      <c r="B50" s="217"/>
      <c r="C50" s="218"/>
      <c r="D50" s="224"/>
      <c r="E50" s="224"/>
      <c r="F50" s="224"/>
      <c r="G50" s="224"/>
      <c r="H50" s="224"/>
      <c r="I50" s="224"/>
      <c r="J50" s="224"/>
      <c r="K50" s="224"/>
      <c r="L50" s="224"/>
      <c r="M50" s="225"/>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row r="52" spans="1:21" s="24" customFormat="1" x14ac:dyDescent="0.4">
      <c r="A52" s="21"/>
      <c r="B52" s="21"/>
      <c r="C52" s="22"/>
      <c r="D52" s="22"/>
      <c r="E52" s="21"/>
      <c r="F52" s="21"/>
      <c r="G52" s="21"/>
      <c r="H52" s="21"/>
      <c r="I52" s="21"/>
      <c r="J52" s="21"/>
      <c r="K52" s="21"/>
      <c r="L52" s="21"/>
      <c r="M52" s="21"/>
      <c r="N52" s="23"/>
      <c r="O52" s="23"/>
      <c r="P52" s="23"/>
      <c r="Q52" s="23"/>
      <c r="R52" s="23"/>
      <c r="S52" s="23"/>
      <c r="T52" s="23"/>
      <c r="U52" s="23"/>
    </row>
    <row r="53" spans="1:21" s="24" customFormat="1" x14ac:dyDescent="0.4">
      <c r="A53" s="21"/>
      <c r="B53" s="21"/>
      <c r="C53" s="22"/>
      <c r="D53" s="22"/>
      <c r="E53" s="21"/>
      <c r="F53" s="21"/>
      <c r="G53" s="21"/>
      <c r="H53" s="21"/>
      <c r="I53" s="21"/>
      <c r="J53" s="21"/>
      <c r="K53" s="21"/>
      <c r="L53" s="21"/>
      <c r="M53" s="21"/>
      <c r="N53" s="23"/>
      <c r="O53" s="23"/>
      <c r="P53" s="23"/>
      <c r="Q53" s="23"/>
      <c r="R53" s="23"/>
      <c r="S53" s="23"/>
      <c r="T53" s="23"/>
      <c r="U53" s="23"/>
    </row>
    <row r="54" spans="1:21" s="24" customFormat="1" x14ac:dyDescent="0.4">
      <c r="A54" s="21"/>
      <c r="B54" s="21"/>
      <c r="C54" s="22"/>
      <c r="D54" s="22"/>
      <c r="E54" s="21"/>
      <c r="F54" s="21"/>
      <c r="G54" s="21"/>
      <c r="H54" s="21"/>
      <c r="I54" s="21"/>
      <c r="J54" s="21"/>
      <c r="K54" s="21"/>
      <c r="L54" s="21"/>
      <c r="M54" s="21"/>
      <c r="N54" s="23"/>
      <c r="O54" s="23"/>
      <c r="P54" s="23"/>
      <c r="Q54" s="23"/>
      <c r="R54" s="23"/>
      <c r="S54" s="23"/>
      <c r="T54" s="23"/>
      <c r="U54" s="23"/>
    </row>
  </sheetData>
  <sheetProtection algorithmName="SHA-512" hashValue="wRPJYIT3I60K7TGK9DV76YiQdV85oz38Arg9RMgjpjPCwJfkom5Fs0lNDhFAAnnAjngsmzlYAgUnWNiBritgvQ==" saltValue="0a3yEtClw6Mxi1zj6n5GtA==" spinCount="100000" sheet="1" formatColumns="0" formatRows="0"/>
  <mergeCells count="127">
    <mergeCell ref="J27:K27"/>
    <mergeCell ref="B24:D24"/>
    <mergeCell ref="E24:L24"/>
    <mergeCell ref="B25:D25"/>
    <mergeCell ref="E25:L25"/>
    <mergeCell ref="B26:D26"/>
    <mergeCell ref="E26:L26"/>
    <mergeCell ref="G45:H45"/>
    <mergeCell ref="I44:J44"/>
    <mergeCell ref="I45:J45"/>
    <mergeCell ref="A12:A27"/>
    <mergeCell ref="B12:D12"/>
    <mergeCell ref="E12:M12"/>
    <mergeCell ref="B13:D13"/>
    <mergeCell ref="E13:M13"/>
    <mergeCell ref="B14:D14"/>
    <mergeCell ref="E14:M14"/>
    <mergeCell ref="C15:K15"/>
    <mergeCell ref="C16:D16"/>
    <mergeCell ref="C17:D17"/>
    <mergeCell ref="F17:G17"/>
    <mergeCell ref="H17:I17"/>
    <mergeCell ref="J17:L17"/>
    <mergeCell ref="C18:D18"/>
    <mergeCell ref="F18:G18"/>
    <mergeCell ref="H18:I18"/>
    <mergeCell ref="B20:M20"/>
    <mergeCell ref="C21:K21"/>
    <mergeCell ref="B22:D23"/>
    <mergeCell ref="F22:L22"/>
    <mergeCell ref="F23:L23"/>
    <mergeCell ref="G38:H38"/>
    <mergeCell ref="G39:H39"/>
    <mergeCell ref="I38:J38"/>
    <mergeCell ref="A49:A50"/>
    <mergeCell ref="B49:C50"/>
    <mergeCell ref="D49:I49"/>
    <mergeCell ref="J49:K49"/>
    <mergeCell ref="L49:M49"/>
    <mergeCell ref="D50:M50"/>
    <mergeCell ref="I41:J41"/>
    <mergeCell ref="I42:J42"/>
    <mergeCell ref="I46:J46"/>
    <mergeCell ref="C43:D43"/>
    <mergeCell ref="E43:F43"/>
    <mergeCell ref="G43:H43"/>
    <mergeCell ref="I43:J43"/>
    <mergeCell ref="K44:L44"/>
    <mergeCell ref="K47:L47"/>
    <mergeCell ref="B48:L48"/>
    <mergeCell ref="G42:H42"/>
    <mergeCell ref="G46:H46"/>
    <mergeCell ref="E44:F44"/>
    <mergeCell ref="E45:F45"/>
    <mergeCell ref="G44:H44"/>
    <mergeCell ref="E9:M9"/>
    <mergeCell ref="K10:L10"/>
    <mergeCell ref="G36:J36"/>
    <mergeCell ref="D31:E31"/>
    <mergeCell ref="D32:E32"/>
    <mergeCell ref="B10:D10"/>
    <mergeCell ref="E10:G10"/>
    <mergeCell ref="F32:L32"/>
    <mergeCell ref="D33:E33"/>
    <mergeCell ref="F33:L33"/>
    <mergeCell ref="D29:E29"/>
    <mergeCell ref="F29:L29"/>
    <mergeCell ref="D30:E30"/>
    <mergeCell ref="F31:L31"/>
    <mergeCell ref="C36:D37"/>
    <mergeCell ref="E36:F37"/>
    <mergeCell ref="F30:L30"/>
    <mergeCell ref="J18:L18"/>
    <mergeCell ref="C19:D19"/>
    <mergeCell ref="F19:G19"/>
    <mergeCell ref="H19:I19"/>
    <mergeCell ref="J19:L19"/>
    <mergeCell ref="B27:D27"/>
    <mergeCell ref="E27:F27"/>
    <mergeCell ref="E42:F42"/>
    <mergeCell ref="K42:L42"/>
    <mergeCell ref="K43:L43"/>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5:M5"/>
    <mergeCell ref="K36:L37"/>
    <mergeCell ref="G37:H37"/>
    <mergeCell ref="I37:J37"/>
    <mergeCell ref="K39:L39"/>
    <mergeCell ref="C46:D46"/>
    <mergeCell ref="E46:F46"/>
    <mergeCell ref="A28:A48"/>
    <mergeCell ref="E38:F38"/>
    <mergeCell ref="K38:L38"/>
    <mergeCell ref="C47:J47"/>
    <mergeCell ref="I39:J39"/>
    <mergeCell ref="I40:J40"/>
    <mergeCell ref="C39:D39"/>
    <mergeCell ref="E39:F39"/>
    <mergeCell ref="G41:H41"/>
    <mergeCell ref="C44:D44"/>
    <mergeCell ref="C45:D45"/>
    <mergeCell ref="K45:L45"/>
    <mergeCell ref="C40:D40"/>
    <mergeCell ref="G40:H40"/>
    <mergeCell ref="C38:D38"/>
    <mergeCell ref="E40:F40"/>
    <mergeCell ref="K40:L40"/>
    <mergeCell ref="C41:D41"/>
    <mergeCell ref="E41:F41"/>
    <mergeCell ref="K41:L41"/>
    <mergeCell ref="K46:L46"/>
    <mergeCell ref="C42:D42"/>
  </mergeCells>
  <phoneticPr fontId="1"/>
  <dataValidations count="3">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28:F35 B51:M1048576 E32:E36 D21:E30 D32:D35 C21:C36 L48 B1:D11 I8:M11 F8:G11 B21:B49 G28:G46 F46 H28:L35 K36 E1:E11 C48:J48 F6:G6 D50 M28:M48 K47:K48 I6:M6 F1:M4 C38:C47 D38:E46 K38:L46 F38:F43 H46:J46 F12:M13 C12:D13 D15:D16 E12:E17 C15:C19 B12:B19 F15:M19 F21:M27"/>
    <dataValidation type="list" operator="greaterThanOrEqual" allowBlank="1" showInputMessage="1" showErrorMessage="1" sqref="E18:E19">
      <formula1>"取得,更新,補修"</formula1>
    </dataValidation>
  </dataValidations>
  <printOptions horizontalCentered="1"/>
  <pageMargins left="0.31496062992125984" right="0.31496062992125984" top="0.74803149606299213" bottom="0.74803149606299213" header="0.31496062992125984" footer="0.31496062992125984"/>
  <pageSetup paperSize="9" scale="97" orientation="portrait" r:id="rId1"/>
  <rowBreaks count="1" manualBreakCount="1">
    <brk id="2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109" t="s">
        <v>75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139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298">
        <f>$H$15</f>
        <v>0</v>
      </c>
      <c r="V3" s="298"/>
      <c r="W3" s="298"/>
      <c r="X3" s="298"/>
      <c r="Y3" s="298"/>
      <c r="Z3" s="298"/>
      <c r="AA3" s="298"/>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20" customFormat="1" ht="60" customHeight="1" x14ac:dyDescent="0.4">
      <c r="A8" s="57"/>
      <c r="B8" s="108" t="s">
        <v>141</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57"/>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20.100000000000001" customHeight="1" x14ac:dyDescent="0.4">
      <c r="A10" s="71"/>
      <c r="B10" s="275" t="s">
        <v>20</v>
      </c>
      <c r="C10" s="275"/>
      <c r="D10" s="275"/>
      <c r="E10" s="275"/>
      <c r="F10" s="275"/>
      <c r="G10" s="275"/>
      <c r="H10" s="283"/>
      <c r="I10" s="284"/>
      <c r="J10" s="284"/>
      <c r="K10" s="284"/>
      <c r="L10" s="285"/>
      <c r="M10" s="286" t="s">
        <v>21</v>
      </c>
      <c r="N10" s="287"/>
      <c r="O10" s="287"/>
      <c r="P10" s="287"/>
      <c r="Q10" s="288"/>
      <c r="R10" s="281" t="s">
        <v>136</v>
      </c>
      <c r="S10" s="279"/>
      <c r="T10" s="279"/>
      <c r="U10" s="279"/>
      <c r="V10" s="279"/>
      <c r="W10" s="282"/>
      <c r="X10" s="282"/>
      <c r="Y10" s="282"/>
      <c r="Z10" s="279" t="s">
        <v>140</v>
      </c>
      <c r="AA10" s="280"/>
      <c r="AB10" s="71"/>
    </row>
    <row r="11" spans="1:28" s="3" customFormat="1" ht="20.100000000000001" customHeight="1" x14ac:dyDescent="0.4">
      <c r="A11" s="49"/>
      <c r="B11" s="275" t="s">
        <v>1</v>
      </c>
      <c r="C11" s="275"/>
      <c r="D11" s="275"/>
      <c r="E11" s="275"/>
      <c r="F11" s="275"/>
      <c r="G11" s="275"/>
      <c r="H11" s="120" t="e">
        <f>'(様式1号)交付申請書'!$F$10</f>
        <v>#NUM!</v>
      </c>
      <c r="I11" s="121"/>
      <c r="J11" s="121"/>
      <c r="K11" s="121"/>
      <c r="L11" s="122"/>
      <c r="M11" s="286" t="s">
        <v>22</v>
      </c>
      <c r="N11" s="287"/>
      <c r="O11" s="287"/>
      <c r="P11" s="287"/>
      <c r="Q11" s="288"/>
      <c r="R11" s="276" t="str">
        <f>基本情報設定シート!$C$10</f>
        <v>松江市小規模企業者支援事業補助金</v>
      </c>
      <c r="S11" s="277"/>
      <c r="T11" s="277"/>
      <c r="U11" s="277"/>
      <c r="V11" s="277"/>
      <c r="W11" s="277"/>
      <c r="X11" s="277"/>
      <c r="Y11" s="277"/>
      <c r="Z11" s="277"/>
      <c r="AA11" s="278"/>
      <c r="AB11" s="49"/>
    </row>
    <row r="12" spans="1:28" s="3" customFormat="1" ht="20.100000000000001" customHeight="1" x14ac:dyDescent="0.4">
      <c r="A12" s="49"/>
      <c r="B12" s="272" t="s">
        <v>3</v>
      </c>
      <c r="C12" s="273"/>
      <c r="D12" s="273"/>
      <c r="E12" s="273"/>
      <c r="F12" s="273"/>
      <c r="G12" s="274"/>
      <c r="H12" s="126" t="str">
        <f>基本情報設定シート!$C$11</f>
        <v>小規模企業者支援事業</v>
      </c>
      <c r="I12" s="127"/>
      <c r="J12" s="127"/>
      <c r="K12" s="127"/>
      <c r="L12" s="127"/>
      <c r="M12" s="127"/>
      <c r="N12" s="127"/>
      <c r="O12" s="127"/>
      <c r="P12" s="127"/>
      <c r="Q12" s="127"/>
      <c r="R12" s="127"/>
      <c r="S12" s="127"/>
      <c r="T12" s="127"/>
      <c r="U12" s="127"/>
      <c r="V12" s="127"/>
      <c r="W12" s="127"/>
      <c r="X12" s="127"/>
      <c r="Y12" s="127"/>
      <c r="Z12" s="127"/>
      <c r="AA12" s="128"/>
      <c r="AB12" s="49"/>
    </row>
    <row r="13" spans="1:28" s="3" customFormat="1" ht="99.95" customHeight="1" x14ac:dyDescent="0.4">
      <c r="A13" s="49"/>
      <c r="B13" s="272" t="s">
        <v>23</v>
      </c>
      <c r="C13" s="273"/>
      <c r="D13" s="273"/>
      <c r="E13" s="273"/>
      <c r="F13" s="273"/>
      <c r="G13" s="274"/>
      <c r="H13" s="289">
        <f>'(様式1号)交付申請書'!$K$12</f>
        <v>0</v>
      </c>
      <c r="I13" s="290"/>
      <c r="J13" s="290"/>
      <c r="K13" s="290"/>
      <c r="L13" s="290"/>
      <c r="M13" s="290"/>
      <c r="N13" s="290"/>
      <c r="O13" s="290"/>
      <c r="P13" s="290"/>
      <c r="Q13" s="290"/>
      <c r="R13" s="290"/>
      <c r="S13" s="290"/>
      <c r="T13" s="290"/>
      <c r="U13" s="290"/>
      <c r="V13" s="290"/>
      <c r="W13" s="290"/>
      <c r="X13" s="290"/>
      <c r="Y13" s="290"/>
      <c r="Z13" s="290"/>
      <c r="AA13" s="291"/>
      <c r="AB13" s="49"/>
    </row>
    <row r="14" spans="1:28" s="3" customFormat="1" ht="39.950000000000003" customHeight="1" x14ac:dyDescent="0.4">
      <c r="A14" s="49"/>
      <c r="B14" s="272" t="s">
        <v>24</v>
      </c>
      <c r="C14" s="273"/>
      <c r="D14" s="273"/>
      <c r="E14" s="273"/>
      <c r="F14" s="273"/>
      <c r="G14" s="273"/>
      <c r="H14" s="289">
        <f>'(様式1号)交付申請書'!$K$16</f>
        <v>0</v>
      </c>
      <c r="I14" s="292"/>
      <c r="J14" s="292"/>
      <c r="K14" s="292"/>
      <c r="L14" s="292"/>
      <c r="M14" s="292"/>
      <c r="N14" s="292"/>
      <c r="O14" s="292"/>
      <c r="P14" s="292"/>
      <c r="Q14" s="292"/>
      <c r="R14" s="292"/>
      <c r="S14" s="292"/>
      <c r="T14" s="292"/>
      <c r="U14" s="292"/>
      <c r="V14" s="292"/>
      <c r="W14" s="292"/>
      <c r="X14" s="292"/>
      <c r="Y14" s="292"/>
      <c r="Z14" s="292"/>
      <c r="AA14" s="293"/>
      <c r="AB14" s="49"/>
    </row>
    <row r="15" spans="1:28" s="3" customFormat="1" ht="20.100000000000001" customHeight="1" x14ac:dyDescent="0.4">
      <c r="A15" s="49"/>
      <c r="B15" s="117" t="s">
        <v>25</v>
      </c>
      <c r="C15" s="118"/>
      <c r="D15" s="118"/>
      <c r="E15" s="118"/>
      <c r="F15" s="118"/>
      <c r="G15" s="119"/>
      <c r="H15" s="294">
        <f>'(様式1号)交付申請書'!$N$17</f>
        <v>0</v>
      </c>
      <c r="I15" s="295"/>
      <c r="J15" s="295"/>
      <c r="K15" s="295"/>
      <c r="L15" s="295"/>
      <c r="M15" s="295"/>
      <c r="N15" s="296"/>
      <c r="O15" s="119" t="s">
        <v>26</v>
      </c>
      <c r="P15" s="297"/>
      <c r="Q15" s="297"/>
      <c r="R15" s="297"/>
      <c r="S15" s="297"/>
      <c r="T15" s="297"/>
      <c r="U15" s="294">
        <f>'(様式1号)交付申請書'!$N$18</f>
        <v>0</v>
      </c>
      <c r="V15" s="295"/>
      <c r="W15" s="295"/>
      <c r="X15" s="295"/>
      <c r="Y15" s="295"/>
      <c r="Z15" s="295"/>
      <c r="AA15" s="296"/>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Vr3ynWGX50A62JNHdWrb0URsUyhW3kTpYh4P9gpZRCIilrZUE4P4uBUQhdz4eJzW74F+FTTsrZDROUNqBW5Z+Q==" saltValue="uXd2n8v7+SOg8BOMpCWbuA=="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109" t="s">
        <v>60</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116" t="s">
        <v>70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32" ht="20.100000000000001" customHeight="1" x14ac:dyDescent="0.4">
      <c r="A4" s="52"/>
      <c r="B4" s="151" t="s">
        <v>8</v>
      </c>
      <c r="C4" s="151"/>
      <c r="D4" s="151"/>
      <c r="E4" s="151"/>
      <c r="F4" s="151"/>
      <c r="G4" s="151"/>
      <c r="H4" s="151"/>
      <c r="I4" s="15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16" t="s">
        <v>19</v>
      </c>
      <c r="I5" s="116"/>
      <c r="J5" s="116"/>
      <c r="K5" s="116"/>
      <c r="L5" s="116"/>
      <c r="M5" s="130" t="s">
        <v>9</v>
      </c>
      <c r="N5" s="130"/>
      <c r="O5" s="130"/>
      <c r="P5" s="130"/>
      <c r="Q5" s="130"/>
      <c r="R5" s="150">
        <f>基本情報設定シート!$C$9</f>
        <v>0</v>
      </c>
      <c r="S5" s="150"/>
      <c r="T5" s="150"/>
      <c r="U5" s="150"/>
      <c r="V5" s="150"/>
      <c r="W5" s="150"/>
      <c r="X5" s="150"/>
      <c r="Y5" s="150"/>
      <c r="Z5" s="150"/>
      <c r="AA5" s="150"/>
      <c r="AB5" s="150"/>
    </row>
    <row r="6" spans="1:32"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32" s="19" customFormat="1" ht="60" customHeight="1" thickTop="1" thickBot="1" x14ac:dyDescent="0.45">
      <c r="A8" s="73"/>
      <c r="B8" s="108" t="s">
        <v>137</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73"/>
      <c r="AD8" s="20"/>
      <c r="AE8" s="317" t="s">
        <v>146</v>
      </c>
      <c r="AF8" s="318"/>
    </row>
    <row r="9" spans="1:32" s="3" customFormat="1" ht="30"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248</v>
      </c>
      <c r="AE9" s="82" t="s">
        <v>144</v>
      </c>
      <c r="AF9" s="82" t="s">
        <v>145</v>
      </c>
    </row>
    <row r="10" spans="1:32" s="3" customFormat="1" ht="39.950000000000003" customHeight="1" x14ac:dyDescent="0.4">
      <c r="A10" s="49"/>
      <c r="B10" s="275" t="s">
        <v>20</v>
      </c>
      <c r="C10" s="275"/>
      <c r="D10" s="275"/>
      <c r="E10" s="275"/>
      <c r="F10" s="275"/>
      <c r="G10" s="275"/>
      <c r="H10" s="302" t="str">
        <f>IF($AE$10&lt;&gt;"",TEXT('(様式4号)着手届'!$H$10,"ggge年m月d日")&amp;CHAR(10)&amp;TEXT($AE$10,"ggge年m月d日"),TEXT('(様式4号)着手届'!$H$10,"ggge年m月d日"))</f>
        <v>明治33年1月0日</v>
      </c>
      <c r="I10" s="303"/>
      <c r="J10" s="303"/>
      <c r="K10" s="303"/>
      <c r="L10" s="304"/>
      <c r="M10" s="286" t="s">
        <v>21</v>
      </c>
      <c r="N10" s="287"/>
      <c r="O10" s="287"/>
      <c r="P10" s="287"/>
      <c r="Q10" s="288"/>
      <c r="R10" s="286" t="str">
        <f>IF($AF$10&lt;&gt;"",CONCATENATE('(様式4号)着手届'!R10,'(様式4号)着手届'!W10,'(様式4号)着手届'!Z10)&amp;CHAR(10)&amp;CONCATENATE("指令も産第",$AF$10,"号の2"),CONCATENATE('(様式4号)着手届'!R10,'(様式4号)着手届'!W10,'(様式4号)着手届'!Z10))</f>
        <v>指令も産第号</v>
      </c>
      <c r="S10" s="287"/>
      <c r="T10" s="287"/>
      <c r="U10" s="287"/>
      <c r="V10" s="287"/>
      <c r="W10" s="287"/>
      <c r="X10" s="287"/>
      <c r="Y10" s="287"/>
      <c r="Z10" s="287"/>
      <c r="AA10" s="288"/>
      <c r="AB10" s="49"/>
      <c r="AD10" s="81" t="s">
        <v>249</v>
      </c>
      <c r="AE10" s="59"/>
      <c r="AF10" s="60"/>
    </row>
    <row r="11" spans="1:32" s="3" customFormat="1" ht="20.100000000000001" customHeight="1" x14ac:dyDescent="0.4">
      <c r="A11" s="49"/>
      <c r="B11" s="275" t="s">
        <v>1</v>
      </c>
      <c r="C11" s="275"/>
      <c r="D11" s="275"/>
      <c r="E11" s="275"/>
      <c r="F11" s="275"/>
      <c r="G11" s="299" t="e">
        <f>'(様式1号)交付申請書'!$F$10</f>
        <v>#NUM!</v>
      </c>
      <c r="H11" s="300"/>
      <c r="I11" s="300"/>
      <c r="J11" s="300"/>
      <c r="K11" s="300"/>
      <c r="L11" s="301"/>
      <c r="M11" s="286" t="s">
        <v>22</v>
      </c>
      <c r="N11" s="287"/>
      <c r="O11" s="287"/>
      <c r="P11" s="287"/>
      <c r="Q11" s="288"/>
      <c r="R11" s="277" t="str">
        <f>基本情報設定シート!$C$10</f>
        <v>松江市小規模企業者支援事業補助金</v>
      </c>
      <c r="S11" s="277"/>
      <c r="T11" s="277"/>
      <c r="U11" s="277"/>
      <c r="V11" s="277"/>
      <c r="W11" s="277"/>
      <c r="X11" s="277"/>
      <c r="Y11" s="277"/>
      <c r="Z11" s="277"/>
      <c r="AA11" s="278"/>
      <c r="AB11" s="49"/>
    </row>
    <row r="12" spans="1:32" s="3" customFormat="1" ht="20.100000000000001" customHeight="1" x14ac:dyDescent="0.4">
      <c r="A12" s="49"/>
      <c r="B12" s="110" t="s">
        <v>61</v>
      </c>
      <c r="C12" s="111"/>
      <c r="D12" s="111"/>
      <c r="E12" s="111"/>
      <c r="F12" s="111"/>
      <c r="G12" s="111"/>
      <c r="H12" s="111"/>
      <c r="I12" s="111"/>
      <c r="J12" s="111"/>
      <c r="K12" s="111"/>
      <c r="L12" s="112"/>
      <c r="M12" s="126" t="str">
        <f>基本情報設定シート!$C$11</f>
        <v>小規模企業者支援事業</v>
      </c>
      <c r="N12" s="127"/>
      <c r="O12" s="127"/>
      <c r="P12" s="127"/>
      <c r="Q12" s="127"/>
      <c r="R12" s="127"/>
      <c r="S12" s="127"/>
      <c r="T12" s="127"/>
      <c r="U12" s="127"/>
      <c r="V12" s="127"/>
      <c r="W12" s="127"/>
      <c r="X12" s="127"/>
      <c r="Y12" s="127"/>
      <c r="Z12" s="127"/>
      <c r="AA12" s="128"/>
      <c r="AB12" s="49"/>
    </row>
    <row r="13" spans="1:32" s="3" customFormat="1" ht="39.950000000000003" customHeight="1" x14ac:dyDescent="0.4">
      <c r="A13" s="49"/>
      <c r="B13" s="110" t="s">
        <v>62</v>
      </c>
      <c r="C13" s="111"/>
      <c r="D13" s="111"/>
      <c r="E13" s="111"/>
      <c r="F13" s="111"/>
      <c r="G13" s="111"/>
      <c r="H13" s="111"/>
      <c r="I13" s="111"/>
      <c r="J13" s="111"/>
      <c r="K13" s="111"/>
      <c r="L13" s="112"/>
      <c r="M13" s="131">
        <f>'(様式1号)交付申請書'!$K$15</f>
        <v>0</v>
      </c>
      <c r="N13" s="132"/>
      <c r="O13" s="132"/>
      <c r="P13" s="132"/>
      <c r="Q13" s="132"/>
      <c r="R13" s="132"/>
      <c r="S13" s="132"/>
      <c r="T13" s="132"/>
      <c r="U13" s="132"/>
      <c r="V13" s="132"/>
      <c r="W13" s="132"/>
      <c r="X13" s="132"/>
      <c r="Y13" s="132"/>
      <c r="Z13" s="292" t="s">
        <v>5</v>
      </c>
      <c r="AA13" s="293"/>
      <c r="AB13" s="49"/>
    </row>
    <row r="14" spans="1:32" s="3" customFormat="1" ht="39.950000000000003" customHeight="1" x14ac:dyDescent="0.4">
      <c r="A14" s="49"/>
      <c r="B14" s="110" t="s">
        <v>63</v>
      </c>
      <c r="C14" s="111"/>
      <c r="D14" s="111"/>
      <c r="E14" s="111"/>
      <c r="F14" s="111"/>
      <c r="G14" s="111"/>
      <c r="H14" s="111"/>
      <c r="I14" s="111"/>
      <c r="J14" s="111"/>
      <c r="K14" s="111"/>
      <c r="L14" s="112"/>
      <c r="M14" s="308" t="str">
        <f>IFERROR(IF($R$14&gt;0,"（増額）","（減額）"),"")</f>
        <v>（増額）</v>
      </c>
      <c r="N14" s="309"/>
      <c r="O14" s="309"/>
      <c r="P14" s="309"/>
      <c r="Q14" s="309"/>
      <c r="R14" s="310" t="str">
        <f>IFERROR($M$15-$M$13,"")</f>
        <v/>
      </c>
      <c r="S14" s="310"/>
      <c r="T14" s="310"/>
      <c r="U14" s="310"/>
      <c r="V14" s="310"/>
      <c r="W14" s="310"/>
      <c r="X14" s="310"/>
      <c r="Y14" s="310"/>
      <c r="Z14" s="292" t="s">
        <v>5</v>
      </c>
      <c r="AA14" s="293"/>
      <c r="AB14" s="49"/>
    </row>
    <row r="15" spans="1:32" s="3" customFormat="1" ht="39.950000000000003" customHeight="1" x14ac:dyDescent="0.4">
      <c r="A15" s="49"/>
      <c r="B15" s="305" t="s">
        <v>64</v>
      </c>
      <c r="C15" s="306"/>
      <c r="D15" s="306"/>
      <c r="E15" s="306"/>
      <c r="F15" s="306"/>
      <c r="G15" s="306"/>
      <c r="H15" s="306"/>
      <c r="I15" s="306"/>
      <c r="J15" s="306"/>
      <c r="K15" s="306"/>
      <c r="L15" s="307"/>
      <c r="M15" s="131" t="str">
        <f>'(別紙2)変更事業計画書'!$K$63</f>
        <v/>
      </c>
      <c r="N15" s="132"/>
      <c r="O15" s="132"/>
      <c r="P15" s="132"/>
      <c r="Q15" s="132"/>
      <c r="R15" s="132"/>
      <c r="S15" s="132"/>
      <c r="T15" s="132"/>
      <c r="U15" s="132"/>
      <c r="V15" s="132"/>
      <c r="W15" s="132"/>
      <c r="X15" s="132"/>
      <c r="Y15" s="132"/>
      <c r="Z15" s="292" t="s">
        <v>5</v>
      </c>
      <c r="AA15" s="293"/>
      <c r="AB15" s="49"/>
    </row>
    <row r="16" spans="1:32" s="3" customFormat="1" ht="99.95" customHeight="1" x14ac:dyDescent="0.4">
      <c r="A16" s="49"/>
      <c r="B16" s="272" t="s">
        <v>65</v>
      </c>
      <c r="C16" s="273"/>
      <c r="D16" s="273"/>
      <c r="E16" s="273"/>
      <c r="F16" s="273"/>
      <c r="G16" s="273"/>
      <c r="H16" s="273"/>
      <c r="I16" s="273"/>
      <c r="J16" s="273"/>
      <c r="K16" s="273"/>
      <c r="L16" s="274"/>
      <c r="M16" s="311"/>
      <c r="N16" s="312"/>
      <c r="O16" s="312"/>
      <c r="P16" s="312"/>
      <c r="Q16" s="312"/>
      <c r="R16" s="312"/>
      <c r="S16" s="312"/>
      <c r="T16" s="312"/>
      <c r="U16" s="312"/>
      <c r="V16" s="312"/>
      <c r="W16" s="312"/>
      <c r="X16" s="312"/>
      <c r="Y16" s="312"/>
      <c r="Z16" s="312"/>
      <c r="AA16" s="313"/>
      <c r="AB16" s="49"/>
    </row>
    <row r="17" spans="1:31" s="3" customFormat="1" ht="99.95" customHeight="1" x14ac:dyDescent="0.4">
      <c r="A17" s="49"/>
      <c r="B17" s="272" t="s">
        <v>66</v>
      </c>
      <c r="C17" s="273"/>
      <c r="D17" s="273"/>
      <c r="E17" s="273"/>
      <c r="F17" s="273"/>
      <c r="G17" s="273"/>
      <c r="H17" s="273"/>
      <c r="I17" s="273"/>
      <c r="J17" s="273"/>
      <c r="K17" s="273"/>
      <c r="L17" s="274"/>
      <c r="M17" s="311"/>
      <c r="N17" s="312"/>
      <c r="O17" s="312"/>
      <c r="P17" s="312"/>
      <c r="Q17" s="312"/>
      <c r="R17" s="312"/>
      <c r="S17" s="312"/>
      <c r="T17" s="312"/>
      <c r="U17" s="312"/>
      <c r="V17" s="312"/>
      <c r="W17" s="312"/>
      <c r="X17" s="312"/>
      <c r="Y17" s="312"/>
      <c r="Z17" s="312"/>
      <c r="AA17" s="313"/>
      <c r="AB17" s="49"/>
    </row>
    <row r="18" spans="1:31" s="3" customFormat="1" ht="39.950000000000003" customHeight="1" x14ac:dyDescent="0.4">
      <c r="A18" s="49"/>
      <c r="B18" s="110" t="s">
        <v>67</v>
      </c>
      <c r="C18" s="306"/>
      <c r="D18" s="306"/>
      <c r="E18" s="306"/>
      <c r="F18" s="306"/>
      <c r="G18" s="306"/>
      <c r="H18" s="306"/>
      <c r="I18" s="306"/>
      <c r="J18" s="306"/>
      <c r="K18" s="306"/>
      <c r="L18" s="307"/>
      <c r="M18" s="131" t="str">
        <f>'(別紙2)変更事業計画書'!$K$61</f>
        <v/>
      </c>
      <c r="N18" s="132"/>
      <c r="O18" s="132"/>
      <c r="P18" s="132"/>
      <c r="Q18" s="132"/>
      <c r="R18" s="132"/>
      <c r="S18" s="132"/>
      <c r="T18" s="132"/>
      <c r="U18" s="132"/>
      <c r="V18" s="132"/>
      <c r="W18" s="132"/>
      <c r="X18" s="132"/>
      <c r="Y18" s="132"/>
      <c r="Z18" s="292" t="s">
        <v>5</v>
      </c>
      <c r="AA18" s="293"/>
      <c r="AB18" s="49"/>
    </row>
    <row r="19" spans="1:31" s="3" customFormat="1" ht="20.100000000000001" customHeight="1" x14ac:dyDescent="0.4">
      <c r="A19" s="49"/>
      <c r="B19" s="117" t="s">
        <v>18</v>
      </c>
      <c r="C19" s="118"/>
      <c r="D19" s="118"/>
      <c r="E19" s="118"/>
      <c r="F19" s="118"/>
      <c r="G19" s="118"/>
      <c r="H19" s="118"/>
      <c r="I19" s="118"/>
      <c r="J19" s="118"/>
      <c r="K19" s="118"/>
      <c r="L19" s="119"/>
      <c r="M19" s="314" t="s">
        <v>135</v>
      </c>
      <c r="N19" s="315"/>
      <c r="O19" s="315"/>
      <c r="P19" s="315"/>
      <c r="Q19" s="315"/>
      <c r="R19" s="315"/>
      <c r="S19" s="315"/>
      <c r="T19" s="315"/>
      <c r="U19" s="315"/>
      <c r="V19" s="315"/>
      <c r="W19" s="315"/>
      <c r="X19" s="315"/>
      <c r="Y19" s="315"/>
      <c r="Z19" s="315"/>
      <c r="AA19" s="316"/>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wzg/N6W+6ixXJaCSANYYlnDkrq//AMurql5trWuPh2SCWISocjWmaFIzFEe9KwowLa13EJpgowVdrQUnWiLK9A==" saltValue="rW3OckD50F4za+xjEnYwK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BreakPreview"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165" t="str">
        <f>基本情報設定シート!$C$10&amp;"　変更事業計画書"</f>
        <v>松江市小規模企業者支援事業補助金　変更事業計画書</v>
      </c>
      <c r="B2" s="165"/>
      <c r="C2" s="165"/>
      <c r="D2" s="165"/>
      <c r="E2" s="165"/>
      <c r="F2" s="165"/>
      <c r="G2" s="165"/>
      <c r="H2" s="165"/>
      <c r="I2" s="165"/>
      <c r="J2" s="165"/>
      <c r="K2" s="165"/>
      <c r="L2" s="165"/>
      <c r="M2" s="165"/>
    </row>
    <row r="3" spans="1:21" s="24" customFormat="1" ht="18.75" customHeight="1" x14ac:dyDescent="0.4">
      <c r="A3" s="166" t="s">
        <v>156</v>
      </c>
      <c r="B3" s="169" t="s">
        <v>157</v>
      </c>
      <c r="C3" s="169"/>
      <c r="D3" s="169"/>
      <c r="E3" s="170">
        <f>基本情報設定シート!$C$3</f>
        <v>0</v>
      </c>
      <c r="F3" s="170"/>
      <c r="G3" s="170"/>
      <c r="H3" s="170"/>
      <c r="I3" s="170"/>
      <c r="J3" s="170"/>
      <c r="K3" s="170"/>
      <c r="L3" s="170"/>
      <c r="M3" s="171"/>
      <c r="N3" s="23"/>
      <c r="O3" s="23"/>
      <c r="P3" s="23"/>
      <c r="Q3" s="23"/>
      <c r="R3" s="23"/>
      <c r="S3" s="23"/>
      <c r="T3" s="23"/>
      <c r="U3" s="23"/>
    </row>
    <row r="4" spans="1:21" s="24" customFormat="1" ht="18.75" customHeight="1" x14ac:dyDescent="0.4">
      <c r="A4" s="167"/>
      <c r="B4" s="152" t="s">
        <v>158</v>
      </c>
      <c r="C4" s="152"/>
      <c r="D4" s="152"/>
      <c r="E4" s="172" t="str">
        <f>基本情報設定シート!$C$4&amp;"　"&amp;基本情報設定シート!$C$5</f>
        <v>　</v>
      </c>
      <c r="F4" s="172"/>
      <c r="G4" s="172"/>
      <c r="H4" s="172"/>
      <c r="I4" s="172"/>
      <c r="J4" s="172"/>
      <c r="K4" s="172"/>
      <c r="L4" s="172"/>
      <c r="M4" s="173"/>
      <c r="N4" s="23"/>
      <c r="O4" s="23"/>
      <c r="P4" s="23"/>
      <c r="Q4" s="23"/>
      <c r="R4" s="23"/>
      <c r="S4" s="23"/>
      <c r="T4" s="23"/>
      <c r="U4" s="23"/>
    </row>
    <row r="5" spans="1:21" s="24" customFormat="1" ht="18.75" customHeight="1" x14ac:dyDescent="0.4">
      <c r="A5" s="167"/>
      <c r="B5" s="174" t="s">
        <v>159</v>
      </c>
      <c r="C5" s="175"/>
      <c r="D5" s="176"/>
      <c r="E5" s="193" t="str">
        <f>'(別紙1)事業計画書'!$E$5</f>
        <v>〒-</v>
      </c>
      <c r="F5" s="194"/>
      <c r="G5" s="194"/>
      <c r="H5" s="194"/>
      <c r="I5" s="194"/>
      <c r="J5" s="194"/>
      <c r="K5" s="194"/>
      <c r="L5" s="194"/>
      <c r="M5" s="195"/>
      <c r="N5" s="23"/>
      <c r="O5" s="23"/>
      <c r="P5" s="23"/>
      <c r="Q5" s="23"/>
      <c r="R5" s="23"/>
      <c r="S5" s="23"/>
      <c r="T5" s="23"/>
      <c r="U5" s="23"/>
    </row>
    <row r="6" spans="1:21" s="24" customFormat="1" x14ac:dyDescent="0.4">
      <c r="A6" s="167"/>
      <c r="B6" s="177"/>
      <c r="C6" s="178"/>
      <c r="D6" s="179"/>
      <c r="E6" s="180">
        <f>基本情報設定シート!$C$9</f>
        <v>0</v>
      </c>
      <c r="F6" s="181"/>
      <c r="G6" s="181"/>
      <c r="H6" s="181"/>
      <c r="I6" s="181"/>
      <c r="J6" s="181"/>
      <c r="K6" s="181"/>
      <c r="L6" s="181"/>
      <c r="M6" s="182"/>
      <c r="N6" s="23"/>
      <c r="O6" s="23"/>
      <c r="P6" s="23"/>
      <c r="Q6" s="23"/>
      <c r="R6" s="23"/>
      <c r="S6" s="23"/>
      <c r="T6" s="23"/>
      <c r="U6" s="23"/>
    </row>
    <row r="7" spans="1:21" s="24" customFormat="1" ht="18.75" customHeight="1" x14ac:dyDescent="0.4">
      <c r="A7" s="167"/>
      <c r="B7" s="152" t="s">
        <v>160</v>
      </c>
      <c r="C7" s="152"/>
      <c r="D7" s="152"/>
      <c r="E7" s="25" t="s">
        <v>161</v>
      </c>
      <c r="F7" s="322" t="str">
        <f>'(別紙1)事業計画書'!$F$7</f>
        <v>製造業</v>
      </c>
      <c r="G7" s="322"/>
      <c r="H7" s="26" t="s">
        <v>162</v>
      </c>
      <c r="I7" s="323">
        <f>'(別紙1)事業計画書'!$I$7</f>
        <v>0</v>
      </c>
      <c r="J7" s="323"/>
      <c r="K7" s="323"/>
      <c r="L7" s="323"/>
      <c r="M7" s="324"/>
      <c r="N7" s="23"/>
      <c r="O7" s="23"/>
      <c r="P7" s="23"/>
      <c r="Q7" s="23"/>
      <c r="R7" s="23"/>
      <c r="S7" s="23"/>
      <c r="T7" s="23"/>
      <c r="U7" s="23"/>
    </row>
    <row r="8" spans="1:21" s="24" customFormat="1" ht="24.95" customHeight="1" x14ac:dyDescent="0.4">
      <c r="A8" s="167"/>
      <c r="B8" s="152"/>
      <c r="C8" s="152"/>
      <c r="D8" s="152"/>
      <c r="E8" s="190" t="s">
        <v>163</v>
      </c>
      <c r="F8" s="191"/>
      <c r="G8" s="191"/>
      <c r="H8" s="191"/>
      <c r="I8" s="191"/>
      <c r="J8" s="191"/>
      <c r="K8" s="191"/>
      <c r="L8" s="191"/>
      <c r="M8" s="192"/>
      <c r="N8" s="23"/>
      <c r="O8" s="23"/>
      <c r="P8" s="23"/>
      <c r="Q8" s="23"/>
      <c r="R8" s="23"/>
      <c r="S8" s="23"/>
      <c r="T8" s="23"/>
      <c r="U8" s="23"/>
    </row>
    <row r="9" spans="1:21" s="24" customFormat="1" ht="60" customHeight="1" x14ac:dyDescent="0.4">
      <c r="A9" s="167"/>
      <c r="B9" s="152" t="s">
        <v>164</v>
      </c>
      <c r="C9" s="152"/>
      <c r="D9" s="152"/>
      <c r="E9" s="325">
        <f>'(別紙1)事業計画書'!$E$9</f>
        <v>0</v>
      </c>
      <c r="F9" s="326"/>
      <c r="G9" s="326"/>
      <c r="H9" s="326"/>
      <c r="I9" s="326"/>
      <c r="J9" s="326"/>
      <c r="K9" s="326"/>
      <c r="L9" s="326"/>
      <c r="M9" s="327"/>
      <c r="N9" s="23"/>
      <c r="O9" s="23"/>
      <c r="P9" s="23"/>
      <c r="Q9" s="23"/>
      <c r="R9" s="23"/>
      <c r="S9" s="23"/>
      <c r="T9" s="23"/>
      <c r="U9" s="23"/>
    </row>
    <row r="10" spans="1:21" s="24" customFormat="1" ht="18.75" customHeight="1" x14ac:dyDescent="0.4">
      <c r="A10" s="167"/>
      <c r="B10" s="152" t="s">
        <v>165</v>
      </c>
      <c r="C10" s="152"/>
      <c r="D10" s="152"/>
      <c r="E10" s="328">
        <f>'(別紙1)事業計画書'!$E$10</f>
        <v>0</v>
      </c>
      <c r="F10" s="329"/>
      <c r="G10" s="329"/>
      <c r="H10" s="27" t="s">
        <v>166</v>
      </c>
      <c r="I10" s="28" t="s">
        <v>167</v>
      </c>
      <c r="J10" s="28"/>
      <c r="K10" s="330">
        <f>'(別紙1)事業計画書'!$K$10</f>
        <v>0</v>
      </c>
      <c r="L10" s="330"/>
      <c r="M10" s="42" t="s">
        <v>168</v>
      </c>
      <c r="N10" s="23"/>
      <c r="O10" s="23"/>
      <c r="P10" s="23"/>
      <c r="Q10" s="23"/>
      <c r="R10" s="23"/>
      <c r="S10" s="23"/>
      <c r="T10" s="23"/>
      <c r="U10" s="23"/>
    </row>
    <row r="11" spans="1:21" s="24" customFormat="1" ht="19.5" thickBot="1" x14ac:dyDescent="0.45">
      <c r="A11" s="168"/>
      <c r="B11" s="187" t="s">
        <v>169</v>
      </c>
      <c r="C11" s="187"/>
      <c r="D11" s="187"/>
      <c r="E11" s="319">
        <f>'(別紙1)事業計画書'!$E$11</f>
        <v>0</v>
      </c>
      <c r="F11" s="320"/>
      <c r="G11" s="320"/>
      <c r="H11" s="320"/>
      <c r="I11" s="29" t="s">
        <v>170</v>
      </c>
      <c r="J11" s="321">
        <f>'(別紙1)事業計画書'!$J$11</f>
        <v>0</v>
      </c>
      <c r="K11" s="321"/>
      <c r="L11" s="321"/>
      <c r="M11" s="30" t="s">
        <v>171</v>
      </c>
      <c r="N11" s="23"/>
      <c r="O11" s="23"/>
      <c r="P11" s="23"/>
      <c r="Q11" s="23"/>
      <c r="R11" s="23"/>
      <c r="S11" s="23"/>
      <c r="T11" s="23"/>
      <c r="U11" s="23"/>
    </row>
    <row r="12" spans="1:21" s="24" customFormat="1" ht="80.099999999999994" customHeight="1" x14ac:dyDescent="0.4">
      <c r="A12" s="361" t="s">
        <v>309</v>
      </c>
      <c r="B12" s="363" t="s">
        <v>286</v>
      </c>
      <c r="C12" s="363"/>
      <c r="D12" s="363"/>
      <c r="E12" s="364"/>
      <c r="F12" s="365"/>
      <c r="G12" s="365"/>
      <c r="H12" s="365"/>
      <c r="I12" s="365"/>
      <c r="J12" s="365"/>
      <c r="K12" s="365"/>
      <c r="L12" s="365"/>
      <c r="M12" s="366"/>
      <c r="N12" s="23"/>
      <c r="O12" s="23"/>
      <c r="P12" s="23"/>
      <c r="Q12" s="23"/>
      <c r="R12" s="23"/>
    </row>
    <row r="13" spans="1:21" s="24" customFormat="1" ht="80.099999999999994" customHeight="1" x14ac:dyDescent="0.4">
      <c r="A13" s="236"/>
      <c r="B13" s="241" t="s">
        <v>287</v>
      </c>
      <c r="C13" s="242"/>
      <c r="D13" s="242"/>
      <c r="E13" s="243"/>
      <c r="F13" s="244"/>
      <c r="G13" s="244"/>
      <c r="H13" s="244"/>
      <c r="I13" s="244"/>
      <c r="J13" s="244"/>
      <c r="K13" s="244"/>
      <c r="L13" s="244"/>
      <c r="M13" s="245"/>
      <c r="N13" s="23"/>
      <c r="O13" s="23"/>
      <c r="P13" s="85"/>
      <c r="Q13" s="23"/>
      <c r="R13" s="23"/>
    </row>
    <row r="14" spans="1:21" s="24" customFormat="1" ht="39.950000000000003" customHeight="1" x14ac:dyDescent="0.4">
      <c r="A14" s="236"/>
      <c r="B14" s="241" t="s">
        <v>288</v>
      </c>
      <c r="C14" s="241"/>
      <c r="D14" s="241"/>
      <c r="E14" s="246"/>
      <c r="F14" s="246"/>
      <c r="G14" s="246"/>
      <c r="H14" s="246"/>
      <c r="I14" s="246"/>
      <c r="J14" s="246"/>
      <c r="K14" s="246"/>
      <c r="L14" s="246"/>
      <c r="M14" s="247"/>
      <c r="N14" s="23"/>
      <c r="O14" s="23"/>
      <c r="P14" s="85"/>
      <c r="Q14" s="23"/>
      <c r="R14" s="23"/>
    </row>
    <row r="15" spans="1:21" s="24" customFormat="1" ht="5.0999999999999996" customHeight="1" x14ac:dyDescent="0.4">
      <c r="A15" s="236"/>
      <c r="B15" s="86"/>
      <c r="C15" s="367"/>
      <c r="D15" s="367"/>
      <c r="E15" s="367"/>
      <c r="F15" s="367"/>
      <c r="G15" s="367"/>
      <c r="H15" s="367"/>
      <c r="I15" s="367"/>
      <c r="J15" s="367"/>
      <c r="K15" s="367"/>
      <c r="L15" s="100"/>
      <c r="M15" s="88"/>
      <c r="N15" s="23"/>
      <c r="O15" s="23"/>
      <c r="P15" s="23"/>
      <c r="Q15" s="23"/>
      <c r="R15" s="23"/>
    </row>
    <row r="16" spans="1:21" s="24" customFormat="1" x14ac:dyDescent="0.4">
      <c r="A16" s="236"/>
      <c r="B16" s="86"/>
      <c r="C16" s="249" t="s">
        <v>289</v>
      </c>
      <c r="D16" s="249"/>
      <c r="E16" s="89"/>
      <c r="F16" s="89"/>
      <c r="G16" s="89"/>
      <c r="H16" s="89"/>
      <c r="I16" s="89"/>
      <c r="J16" s="89"/>
      <c r="K16" s="89"/>
      <c r="L16" s="90" t="s">
        <v>290</v>
      </c>
      <c r="M16" s="88"/>
      <c r="N16" s="23"/>
      <c r="O16" s="23"/>
      <c r="P16" s="23"/>
      <c r="Q16" s="23"/>
      <c r="R16" s="23"/>
    </row>
    <row r="17" spans="1:21" s="24" customFormat="1" ht="37.5" customHeight="1" x14ac:dyDescent="0.4">
      <c r="A17" s="236"/>
      <c r="B17" s="91"/>
      <c r="C17" s="250" t="s">
        <v>291</v>
      </c>
      <c r="D17" s="251"/>
      <c r="E17" s="92" t="s">
        <v>292</v>
      </c>
      <c r="F17" s="252" t="s">
        <v>293</v>
      </c>
      <c r="G17" s="252"/>
      <c r="H17" s="253" t="s">
        <v>294</v>
      </c>
      <c r="I17" s="254"/>
      <c r="J17" s="241" t="s">
        <v>295</v>
      </c>
      <c r="K17" s="252"/>
      <c r="L17" s="252"/>
      <c r="M17" s="88"/>
      <c r="N17" s="23"/>
      <c r="O17" s="23"/>
      <c r="P17" s="23"/>
      <c r="Q17" s="23"/>
      <c r="R17" s="23"/>
    </row>
    <row r="18" spans="1:21" s="24" customFormat="1" ht="39.950000000000003" customHeight="1" x14ac:dyDescent="0.4">
      <c r="A18" s="236"/>
      <c r="B18" s="91"/>
      <c r="C18" s="255"/>
      <c r="D18" s="256"/>
      <c r="E18" s="93"/>
      <c r="F18" s="257"/>
      <c r="G18" s="257"/>
      <c r="H18" s="258"/>
      <c r="I18" s="258"/>
      <c r="J18" s="264"/>
      <c r="K18" s="264"/>
      <c r="L18" s="264"/>
      <c r="M18" s="88"/>
      <c r="N18" s="23"/>
      <c r="O18" s="23"/>
      <c r="P18" s="23"/>
      <c r="Q18" s="23"/>
      <c r="R18" s="23"/>
    </row>
    <row r="19" spans="1:21" s="24" customFormat="1" ht="39.950000000000003" customHeight="1" x14ac:dyDescent="0.4">
      <c r="A19" s="236"/>
      <c r="B19" s="91"/>
      <c r="C19" s="255" t="s">
        <v>296</v>
      </c>
      <c r="D19" s="256"/>
      <c r="E19" s="93"/>
      <c r="F19" s="257" t="s">
        <v>296</v>
      </c>
      <c r="G19" s="257"/>
      <c r="H19" s="258" t="s">
        <v>296</v>
      </c>
      <c r="I19" s="258"/>
      <c r="J19" s="264" t="s">
        <v>296</v>
      </c>
      <c r="K19" s="264"/>
      <c r="L19" s="264"/>
      <c r="M19" s="88"/>
      <c r="N19" s="23"/>
      <c r="O19" s="23"/>
      <c r="P19" s="23"/>
      <c r="Q19" s="23"/>
      <c r="R19" s="23"/>
    </row>
    <row r="20" spans="1:21" s="24" customFormat="1" ht="35.25" customHeight="1" x14ac:dyDescent="0.4">
      <c r="A20" s="236"/>
      <c r="B20" s="259" t="s">
        <v>297</v>
      </c>
      <c r="C20" s="260"/>
      <c r="D20" s="260"/>
      <c r="E20" s="260"/>
      <c r="F20" s="260"/>
      <c r="G20" s="260"/>
      <c r="H20" s="260"/>
      <c r="I20" s="260"/>
      <c r="J20" s="260"/>
      <c r="K20" s="260"/>
      <c r="L20" s="260"/>
      <c r="M20" s="261"/>
      <c r="N20" s="23"/>
      <c r="O20" s="23"/>
      <c r="P20" s="23"/>
      <c r="Q20" s="23"/>
      <c r="R20" s="23"/>
      <c r="S20" s="23"/>
      <c r="T20" s="23"/>
    </row>
    <row r="21" spans="1:21" s="24" customFormat="1" ht="5.0999999999999996" customHeight="1" x14ac:dyDescent="0.4">
      <c r="A21" s="236"/>
      <c r="B21" s="94"/>
      <c r="C21" s="262"/>
      <c r="D21" s="262"/>
      <c r="E21" s="263"/>
      <c r="F21" s="263"/>
      <c r="G21" s="263"/>
      <c r="H21" s="263"/>
      <c r="I21" s="263"/>
      <c r="J21" s="263"/>
      <c r="K21" s="263"/>
      <c r="L21" s="95"/>
      <c r="M21" s="88"/>
      <c r="N21" s="23"/>
      <c r="O21" s="23"/>
      <c r="P21" s="23"/>
      <c r="Q21" s="23"/>
      <c r="R21" s="23"/>
    </row>
    <row r="22" spans="1:21" s="24" customFormat="1" ht="18.75" customHeight="1" x14ac:dyDescent="0.4">
      <c r="A22" s="236"/>
      <c r="B22" s="241" t="s">
        <v>298</v>
      </c>
      <c r="C22" s="237"/>
      <c r="D22" s="237"/>
      <c r="E22" s="92" t="s">
        <v>299</v>
      </c>
      <c r="F22" s="257"/>
      <c r="G22" s="257"/>
      <c r="H22" s="257"/>
      <c r="I22" s="257"/>
      <c r="J22" s="257"/>
      <c r="K22" s="257"/>
      <c r="L22" s="257"/>
      <c r="M22" s="88"/>
      <c r="N22" s="23"/>
      <c r="O22" s="23"/>
      <c r="P22" s="23"/>
      <c r="Q22" s="23"/>
      <c r="R22" s="23"/>
    </row>
    <row r="23" spans="1:21" s="24" customFormat="1" x14ac:dyDescent="0.4">
      <c r="A23" s="236"/>
      <c r="B23" s="241"/>
      <c r="C23" s="241"/>
      <c r="D23" s="241"/>
      <c r="E23" s="92" t="s">
        <v>300</v>
      </c>
      <c r="F23" s="257"/>
      <c r="G23" s="257"/>
      <c r="H23" s="257"/>
      <c r="I23" s="257"/>
      <c r="J23" s="257"/>
      <c r="K23" s="257"/>
      <c r="L23" s="257"/>
      <c r="M23" s="88"/>
      <c r="N23" s="23"/>
      <c r="O23" s="23"/>
      <c r="P23" s="23"/>
      <c r="Q23" s="23"/>
      <c r="R23" s="23"/>
    </row>
    <row r="24" spans="1:21" s="24" customFormat="1" x14ac:dyDescent="0.4">
      <c r="A24" s="236"/>
      <c r="B24" s="252" t="s">
        <v>301</v>
      </c>
      <c r="C24" s="252"/>
      <c r="D24" s="252"/>
      <c r="E24" s="268"/>
      <c r="F24" s="268"/>
      <c r="G24" s="268"/>
      <c r="H24" s="268"/>
      <c r="I24" s="268"/>
      <c r="J24" s="268"/>
      <c r="K24" s="268"/>
      <c r="L24" s="268"/>
      <c r="M24" s="88"/>
      <c r="N24" s="23"/>
      <c r="O24" s="23"/>
      <c r="P24" s="23"/>
      <c r="Q24" s="23"/>
      <c r="R24" s="23"/>
    </row>
    <row r="25" spans="1:21" s="24" customFormat="1" x14ac:dyDescent="0.4">
      <c r="A25" s="236"/>
      <c r="B25" s="269" t="s">
        <v>302</v>
      </c>
      <c r="C25" s="270"/>
      <c r="D25" s="271"/>
      <c r="E25" s="268"/>
      <c r="F25" s="268"/>
      <c r="G25" s="268"/>
      <c r="H25" s="268"/>
      <c r="I25" s="268"/>
      <c r="J25" s="268"/>
      <c r="K25" s="268"/>
      <c r="L25" s="268"/>
      <c r="M25" s="88"/>
      <c r="N25" s="23"/>
      <c r="O25" s="23"/>
      <c r="P25" s="23"/>
      <c r="Q25" s="23"/>
      <c r="R25" s="23"/>
    </row>
    <row r="26" spans="1:21" s="24" customFormat="1" x14ac:dyDescent="0.4">
      <c r="A26" s="236"/>
      <c r="B26" s="252" t="s">
        <v>303</v>
      </c>
      <c r="C26" s="252"/>
      <c r="D26" s="252"/>
      <c r="E26" s="268"/>
      <c r="F26" s="268"/>
      <c r="G26" s="268"/>
      <c r="H26" s="268"/>
      <c r="I26" s="268"/>
      <c r="J26" s="268"/>
      <c r="K26" s="268"/>
      <c r="L26" s="268"/>
      <c r="M26" s="88"/>
      <c r="N26" s="23"/>
      <c r="O26" s="23"/>
      <c r="P26" s="23"/>
      <c r="Q26" s="23"/>
      <c r="R26" s="23"/>
    </row>
    <row r="27" spans="1:21" s="24" customFormat="1" ht="19.5" thickBot="1" x14ac:dyDescent="0.45">
      <c r="A27" s="362"/>
      <c r="B27" s="265" t="s">
        <v>304</v>
      </c>
      <c r="C27" s="265"/>
      <c r="D27" s="266"/>
      <c r="E27" s="510"/>
      <c r="F27" s="511"/>
      <c r="G27" s="96" t="s">
        <v>305</v>
      </c>
      <c r="H27" s="96"/>
      <c r="I27" s="97"/>
      <c r="J27" s="368"/>
      <c r="K27" s="368"/>
      <c r="L27" s="98" t="s">
        <v>306</v>
      </c>
      <c r="M27" s="99"/>
      <c r="N27" s="23"/>
      <c r="O27" s="23"/>
      <c r="P27" s="23"/>
      <c r="Q27" s="23"/>
      <c r="R27" s="23"/>
    </row>
    <row r="28" spans="1:21" s="24" customFormat="1" x14ac:dyDescent="0.4">
      <c r="A28" s="154" t="s">
        <v>172</v>
      </c>
      <c r="B28" s="31"/>
      <c r="C28" s="76" t="s">
        <v>173</v>
      </c>
      <c r="D28" s="32"/>
      <c r="E28" s="33"/>
      <c r="F28" s="33"/>
      <c r="G28" s="33"/>
      <c r="H28" s="33"/>
      <c r="I28" s="33"/>
      <c r="J28" s="33"/>
      <c r="K28" s="33"/>
      <c r="L28" s="34" t="s">
        <v>174</v>
      </c>
      <c r="M28" s="35"/>
      <c r="N28" s="23"/>
      <c r="O28" s="23"/>
      <c r="P28" s="23"/>
      <c r="Q28" s="23"/>
      <c r="R28" s="23"/>
      <c r="S28" s="23"/>
      <c r="T28" s="23"/>
      <c r="U28" s="23"/>
    </row>
    <row r="29" spans="1:21" s="24" customFormat="1" x14ac:dyDescent="0.4">
      <c r="A29" s="331"/>
      <c r="B29" s="36"/>
      <c r="C29" s="39"/>
      <c r="D29" s="22"/>
      <c r="E29" s="21"/>
      <c r="F29" s="21"/>
      <c r="G29" s="21"/>
      <c r="H29" s="21"/>
      <c r="I29" s="21"/>
      <c r="J29" s="21"/>
      <c r="K29" s="21"/>
      <c r="L29" s="40" t="s">
        <v>223</v>
      </c>
      <c r="M29" s="37"/>
      <c r="N29" s="23"/>
      <c r="O29" s="23"/>
      <c r="P29" s="23"/>
      <c r="Q29" s="23"/>
      <c r="R29" s="23"/>
      <c r="S29" s="23"/>
      <c r="T29" s="23"/>
      <c r="U29" s="23"/>
    </row>
    <row r="30" spans="1:21" s="24" customFormat="1" x14ac:dyDescent="0.4">
      <c r="A30" s="155"/>
      <c r="B30" s="36"/>
      <c r="C30" s="44" t="s">
        <v>175</v>
      </c>
      <c r="D30" s="152" t="s">
        <v>176</v>
      </c>
      <c r="E30" s="152"/>
      <c r="F30" s="212" t="s">
        <v>177</v>
      </c>
      <c r="G30" s="212"/>
      <c r="H30" s="212"/>
      <c r="I30" s="212"/>
      <c r="J30" s="212"/>
      <c r="K30" s="212"/>
      <c r="L30" s="212"/>
      <c r="M30" s="37"/>
      <c r="N30" s="23"/>
      <c r="O30" s="23"/>
      <c r="P30" s="23"/>
      <c r="Q30" s="23"/>
      <c r="R30" s="23"/>
      <c r="S30" s="23"/>
      <c r="T30" s="23"/>
      <c r="U30" s="23"/>
    </row>
    <row r="31" spans="1:21" s="24" customFormat="1" x14ac:dyDescent="0.4">
      <c r="A31" s="155"/>
      <c r="B31" s="36"/>
      <c r="C31" s="347" t="s">
        <v>178</v>
      </c>
      <c r="D31" s="332">
        <f>D37-SUM(D33,D35)</f>
        <v>0</v>
      </c>
      <c r="E31" s="333"/>
      <c r="F31" s="334"/>
      <c r="G31" s="335"/>
      <c r="H31" s="335"/>
      <c r="I31" s="335"/>
      <c r="J31" s="335"/>
      <c r="K31" s="335"/>
      <c r="L31" s="336"/>
      <c r="M31" s="37"/>
      <c r="N31" s="23"/>
      <c r="O31" s="23"/>
      <c r="P31" s="23"/>
      <c r="Q31" s="23"/>
      <c r="R31" s="23"/>
      <c r="S31" s="23"/>
      <c r="T31" s="23"/>
      <c r="U31" s="23"/>
    </row>
    <row r="32" spans="1:21" s="24" customFormat="1" x14ac:dyDescent="0.4">
      <c r="A32" s="155"/>
      <c r="B32" s="36"/>
      <c r="C32" s="348"/>
      <c r="D32" s="349" t="str">
        <f>IF($D$34="","",SUM($D$38,-D36,-D34))</f>
        <v/>
      </c>
      <c r="E32" s="350"/>
      <c r="F32" s="334"/>
      <c r="G32" s="335"/>
      <c r="H32" s="335"/>
      <c r="I32" s="335"/>
      <c r="J32" s="335"/>
      <c r="K32" s="335"/>
      <c r="L32" s="336"/>
      <c r="M32" s="37"/>
      <c r="N32" s="23"/>
      <c r="O32" s="23"/>
      <c r="P32" s="23"/>
      <c r="Q32" s="23"/>
      <c r="R32" s="23"/>
      <c r="S32" s="23"/>
      <c r="T32" s="23"/>
      <c r="U32" s="23"/>
    </row>
    <row r="33" spans="1:21" s="24" customFormat="1" x14ac:dyDescent="0.4">
      <c r="A33" s="155"/>
      <c r="B33" s="36"/>
      <c r="C33" s="345" t="s">
        <v>179</v>
      </c>
      <c r="D33" s="332">
        <f>$K$62</f>
        <v>0</v>
      </c>
      <c r="E33" s="333"/>
      <c r="F33" s="334" t="str">
        <f>基本情報設定シート!$C$10</f>
        <v>松江市小規模企業者支援事業補助金</v>
      </c>
      <c r="G33" s="335"/>
      <c r="H33" s="335"/>
      <c r="I33" s="335"/>
      <c r="J33" s="335"/>
      <c r="K33" s="335"/>
      <c r="L33" s="336"/>
      <c r="M33" s="37"/>
      <c r="N33" s="23"/>
      <c r="O33" s="23"/>
      <c r="P33" s="23"/>
      <c r="Q33" s="23"/>
      <c r="R33" s="23"/>
      <c r="S33" s="23"/>
      <c r="T33" s="23"/>
      <c r="U33" s="23"/>
    </row>
    <row r="34" spans="1:21" s="24" customFormat="1" x14ac:dyDescent="0.4">
      <c r="A34" s="155"/>
      <c r="B34" s="36"/>
      <c r="C34" s="346"/>
      <c r="D34" s="352" t="str">
        <f>IF($K$63="","",$K$63)</f>
        <v/>
      </c>
      <c r="E34" s="353"/>
      <c r="F34" s="334"/>
      <c r="G34" s="335"/>
      <c r="H34" s="335"/>
      <c r="I34" s="335"/>
      <c r="J34" s="335"/>
      <c r="K34" s="335"/>
      <c r="L34" s="336"/>
      <c r="M34" s="37"/>
      <c r="N34" s="23"/>
      <c r="O34" s="23"/>
      <c r="P34" s="23"/>
      <c r="Q34" s="23"/>
      <c r="R34" s="23"/>
      <c r="S34" s="23"/>
      <c r="T34" s="23"/>
      <c r="U34" s="23"/>
    </row>
    <row r="35" spans="1:21" s="24" customFormat="1" x14ac:dyDescent="0.4">
      <c r="A35" s="155"/>
      <c r="B35" s="36"/>
      <c r="C35" s="345" t="s">
        <v>180</v>
      </c>
      <c r="D35" s="332">
        <f>'(別紙1)事業計画書'!$D$32</f>
        <v>0</v>
      </c>
      <c r="E35" s="333"/>
      <c r="F35" s="334"/>
      <c r="G35" s="335"/>
      <c r="H35" s="335"/>
      <c r="I35" s="335"/>
      <c r="J35" s="335"/>
      <c r="K35" s="335"/>
      <c r="L35" s="336"/>
      <c r="M35" s="37"/>
      <c r="N35" s="23"/>
      <c r="O35" s="23"/>
      <c r="P35" s="23"/>
      <c r="Q35" s="23"/>
      <c r="R35" s="23"/>
      <c r="S35" s="23"/>
      <c r="T35" s="23"/>
      <c r="U35" s="23"/>
    </row>
    <row r="36" spans="1:21" s="24" customFormat="1" x14ac:dyDescent="0.4">
      <c r="A36" s="155"/>
      <c r="B36" s="36"/>
      <c r="C36" s="346"/>
      <c r="D36" s="354"/>
      <c r="E36" s="355"/>
      <c r="F36" s="234"/>
      <c r="G36" s="351"/>
      <c r="H36" s="351"/>
      <c r="I36" s="351"/>
      <c r="J36" s="351"/>
      <c r="K36" s="351"/>
      <c r="L36" s="235"/>
      <c r="M36" s="37"/>
      <c r="N36" s="23"/>
      <c r="O36" s="23"/>
      <c r="P36" s="23"/>
      <c r="Q36" s="23"/>
      <c r="R36" s="23"/>
      <c r="S36" s="23"/>
      <c r="T36" s="23"/>
      <c r="U36" s="23"/>
    </row>
    <row r="37" spans="1:21" s="24" customFormat="1" x14ac:dyDescent="0.4">
      <c r="A37" s="155"/>
      <c r="B37" s="36"/>
      <c r="C37" s="152" t="s">
        <v>181</v>
      </c>
      <c r="D37" s="337">
        <f>E60</f>
        <v>0</v>
      </c>
      <c r="E37" s="337"/>
      <c r="F37" s="211"/>
      <c r="G37" s="211"/>
      <c r="H37" s="211"/>
      <c r="I37" s="211"/>
      <c r="J37" s="211"/>
      <c r="K37" s="211"/>
      <c r="L37" s="211"/>
      <c r="M37" s="37"/>
      <c r="N37" s="23"/>
      <c r="O37" s="23"/>
      <c r="P37" s="23"/>
      <c r="Q37" s="23"/>
      <c r="R37" s="23"/>
      <c r="S37" s="23"/>
      <c r="T37" s="23"/>
      <c r="U37" s="23"/>
    </row>
    <row r="38" spans="1:21" s="24" customFormat="1" x14ac:dyDescent="0.4">
      <c r="A38" s="155"/>
      <c r="B38" s="36"/>
      <c r="C38" s="152"/>
      <c r="D38" s="344" t="str">
        <f>IF($D$34="","",$E$61)</f>
        <v/>
      </c>
      <c r="E38" s="344"/>
      <c r="F38" s="211"/>
      <c r="G38" s="211"/>
      <c r="H38" s="211"/>
      <c r="I38" s="211"/>
      <c r="J38" s="211"/>
      <c r="K38" s="211"/>
      <c r="L38" s="211"/>
      <c r="M38" s="37"/>
      <c r="N38" s="23"/>
      <c r="O38" s="23"/>
      <c r="P38" s="23"/>
      <c r="Q38" s="23"/>
      <c r="R38" s="23"/>
      <c r="S38" s="23"/>
      <c r="T38" s="23"/>
      <c r="U38" s="23"/>
    </row>
    <row r="39" spans="1:21" s="24" customFormat="1" x14ac:dyDescent="0.4">
      <c r="A39" s="155"/>
      <c r="B39" s="36"/>
      <c r="C39" s="43"/>
      <c r="D39" s="22"/>
      <c r="E39" s="22"/>
      <c r="F39" s="21"/>
      <c r="G39" s="21"/>
      <c r="H39" s="21"/>
      <c r="I39" s="21"/>
      <c r="J39" s="21"/>
      <c r="K39" s="21"/>
      <c r="L39" s="21"/>
      <c r="M39" s="37"/>
      <c r="N39" s="23"/>
      <c r="O39" s="23"/>
      <c r="P39" s="23"/>
      <c r="Q39" s="23"/>
      <c r="R39" s="23"/>
      <c r="S39" s="23"/>
      <c r="T39" s="23"/>
      <c r="U39" s="23"/>
    </row>
    <row r="40" spans="1:21" s="24" customFormat="1" x14ac:dyDescent="0.4">
      <c r="A40" s="155"/>
      <c r="B40" s="36"/>
      <c r="C40" s="39" t="s">
        <v>182</v>
      </c>
      <c r="D40" s="22"/>
      <c r="E40" s="21"/>
      <c r="F40" s="21"/>
      <c r="G40" s="21"/>
      <c r="H40" s="21"/>
      <c r="I40" s="21"/>
      <c r="J40" s="21"/>
      <c r="K40" s="21"/>
      <c r="L40" s="40" t="s">
        <v>174</v>
      </c>
      <c r="M40" s="37"/>
      <c r="N40" s="23"/>
      <c r="O40" s="23"/>
      <c r="P40" s="23"/>
      <c r="Q40" s="23"/>
      <c r="R40" s="23"/>
      <c r="S40" s="23"/>
      <c r="T40" s="23"/>
      <c r="U40" s="23"/>
    </row>
    <row r="41" spans="1:21" s="24" customFormat="1" x14ac:dyDescent="0.4">
      <c r="A41" s="155"/>
      <c r="B41" s="36"/>
      <c r="C41" s="39"/>
      <c r="D41" s="22"/>
      <c r="E41" s="21"/>
      <c r="F41" s="21"/>
      <c r="G41" s="21"/>
      <c r="H41" s="21"/>
      <c r="I41" s="21"/>
      <c r="J41" s="21"/>
      <c r="K41" s="21"/>
      <c r="L41" s="40" t="s">
        <v>223</v>
      </c>
      <c r="M41" s="37"/>
      <c r="N41" s="23"/>
      <c r="O41" s="23"/>
      <c r="P41" s="23"/>
      <c r="Q41" s="23"/>
      <c r="R41" s="23"/>
      <c r="S41" s="23"/>
      <c r="T41" s="23"/>
      <c r="U41" s="23"/>
    </row>
    <row r="42" spans="1:21" s="24" customFormat="1" ht="30" customHeight="1" x14ac:dyDescent="0.4">
      <c r="A42" s="155"/>
      <c r="B42" s="36"/>
      <c r="C42" s="174" t="s">
        <v>183</v>
      </c>
      <c r="D42" s="176"/>
      <c r="E42" s="196" t="s">
        <v>184</v>
      </c>
      <c r="F42" s="197"/>
      <c r="G42" s="200" t="s">
        <v>218</v>
      </c>
      <c r="H42" s="200"/>
      <c r="I42" s="200"/>
      <c r="J42" s="200"/>
      <c r="K42" s="196" t="s">
        <v>185</v>
      </c>
      <c r="L42" s="197"/>
      <c r="M42" s="37"/>
      <c r="N42" s="23"/>
      <c r="O42" s="23"/>
      <c r="P42" s="23"/>
      <c r="Q42" s="23"/>
      <c r="R42" s="23"/>
      <c r="S42" s="23"/>
      <c r="T42" s="23"/>
      <c r="U42" s="23"/>
    </row>
    <row r="43" spans="1:21" s="24" customFormat="1" ht="30" customHeight="1" x14ac:dyDescent="0.4">
      <c r="A43" s="155"/>
      <c r="B43" s="36"/>
      <c r="C43" s="177"/>
      <c r="D43" s="179"/>
      <c r="E43" s="198"/>
      <c r="F43" s="199"/>
      <c r="G43" s="200" t="s">
        <v>219</v>
      </c>
      <c r="H43" s="200"/>
      <c r="I43" s="201" t="s">
        <v>221</v>
      </c>
      <c r="J43" s="201"/>
      <c r="K43" s="198"/>
      <c r="L43" s="199"/>
      <c r="M43" s="37"/>
      <c r="N43" s="23"/>
      <c r="O43" s="23"/>
      <c r="P43" s="23"/>
      <c r="Q43" s="23"/>
      <c r="R43" s="23"/>
      <c r="S43" s="23"/>
      <c r="T43" s="23"/>
      <c r="U43" s="23"/>
    </row>
    <row r="44" spans="1:21" s="24" customFormat="1" x14ac:dyDescent="0.4">
      <c r="A44" s="155"/>
      <c r="B44" s="36"/>
      <c r="C44" s="174" t="str">
        <f>VLOOKUP(基本情報設定シート!$C$11,'プルダウン（事業計画書）'!$D$1:$L$17,$N44+1,0)</f>
        <v>導入更新費</v>
      </c>
      <c r="D44" s="176"/>
      <c r="E44" s="338">
        <f>INDEX('(別紙1)事業計画書'!$E$38:$E$46,MATCH('(別紙2)変更事業計画書'!$N44,'(別紙1)事業計画書'!$N$38:$N$46,0))</f>
        <v>0</v>
      </c>
      <c r="F44" s="339"/>
      <c r="G44" s="338">
        <f>INDEX('(別紙1)事業計画書'!$G$38:$G$46,MATCH('(別紙2)変更事業計画書'!$N44,'(別紙1)事業計画書'!$N$38:$N$46,0))</f>
        <v>0</v>
      </c>
      <c r="H44" s="339"/>
      <c r="I44" s="338">
        <f>INDEX('(別紙1)事業計画書'!$I$38:$I$46,MATCH('(別紙2)変更事業計画書'!$N44,'(別紙1)事業計画書'!$N$38:$N$46,0))</f>
        <v>0</v>
      </c>
      <c r="J44" s="339"/>
      <c r="K44" s="338">
        <f>IFERROR(SUM($E44,-$G44,-$I44),"")</f>
        <v>0</v>
      </c>
      <c r="L44" s="339"/>
      <c r="M44" s="37"/>
      <c r="N44" s="23">
        <v>1</v>
      </c>
      <c r="O44" s="23"/>
      <c r="P44" s="23"/>
      <c r="Q44" s="23"/>
      <c r="R44" s="23"/>
      <c r="S44" s="23"/>
      <c r="T44" s="23"/>
      <c r="U44" s="23"/>
    </row>
    <row r="45" spans="1:21" s="24" customFormat="1" x14ac:dyDescent="0.4">
      <c r="A45" s="155"/>
      <c r="B45" s="36"/>
      <c r="C45" s="177"/>
      <c r="D45" s="179"/>
      <c r="E45" s="342"/>
      <c r="F45" s="343"/>
      <c r="G45" s="342"/>
      <c r="H45" s="343"/>
      <c r="I45" s="342"/>
      <c r="J45" s="343"/>
      <c r="K45" s="159" t="str">
        <f>IF($E45-SUM($G45,$I45)=0,"",$E45-SUM($G45,$I45))</f>
        <v/>
      </c>
      <c r="L45" s="160"/>
      <c r="M45" s="37"/>
      <c r="N45" s="23"/>
      <c r="O45" s="23"/>
      <c r="P45" s="23"/>
      <c r="Q45" s="23"/>
      <c r="R45" s="23"/>
      <c r="S45" s="23"/>
      <c r="T45" s="23"/>
      <c r="U45" s="23"/>
    </row>
    <row r="46" spans="1:21" s="24" customFormat="1" x14ac:dyDescent="0.4">
      <c r="A46" s="155"/>
      <c r="B46" s="36"/>
      <c r="C46" s="174" t="str">
        <f>VLOOKUP(基本情報設定シート!$C$11,'プルダウン（事業計画書）'!$D$1:$L$17,$N46+1,0)</f>
        <v>補修費</v>
      </c>
      <c r="D46" s="176"/>
      <c r="E46" s="338">
        <f>INDEX('(別紙1)事業計画書'!$E$38:$E$46,MATCH('(別紙2)変更事業計画書'!$N46,'(別紙1)事業計画書'!$N$38:$N$46,0))</f>
        <v>0</v>
      </c>
      <c r="F46" s="339"/>
      <c r="G46" s="338">
        <f>INDEX('(別紙1)事業計画書'!$G$38:$G$46,MATCH('(別紙2)変更事業計画書'!$N46,'(別紙1)事業計画書'!$N$38:$N$46,0))</f>
        <v>0</v>
      </c>
      <c r="H46" s="339"/>
      <c r="I46" s="338">
        <f>INDEX('(別紙1)事業計画書'!$I$38:$I$46,MATCH('(別紙2)変更事業計画書'!$N46,'(別紙1)事業計画書'!$N$38:$N$46,0))</f>
        <v>0</v>
      </c>
      <c r="J46" s="339"/>
      <c r="K46" s="338">
        <f t="shared" ref="K46:K52" si="0">IFERROR(SUM($E46,-$G46,-$I46),"")</f>
        <v>0</v>
      </c>
      <c r="L46" s="339"/>
      <c r="M46" s="37"/>
      <c r="N46" s="23">
        <v>2</v>
      </c>
      <c r="O46" s="23"/>
      <c r="P46" s="23"/>
      <c r="Q46" s="23"/>
      <c r="R46" s="23"/>
      <c r="S46" s="23"/>
      <c r="T46" s="23"/>
      <c r="U46" s="23"/>
    </row>
    <row r="47" spans="1:21" s="24" customFormat="1" x14ac:dyDescent="0.4">
      <c r="A47" s="155"/>
      <c r="B47" s="36"/>
      <c r="C47" s="177"/>
      <c r="D47" s="179"/>
      <c r="E47" s="342"/>
      <c r="F47" s="343"/>
      <c r="G47" s="342"/>
      <c r="H47" s="343"/>
      <c r="I47" s="342"/>
      <c r="J47" s="343"/>
      <c r="K47" s="159" t="str">
        <f>IF($E47-SUM($G47,$I47)=0,"",$E47-SUM($G47,$I47))</f>
        <v/>
      </c>
      <c r="L47" s="160"/>
      <c r="M47" s="37"/>
      <c r="N47" s="23"/>
      <c r="O47" s="23"/>
      <c r="P47" s="23"/>
      <c r="Q47" s="23"/>
      <c r="R47" s="23"/>
      <c r="S47" s="23"/>
      <c r="T47" s="23"/>
      <c r="U47" s="23"/>
    </row>
    <row r="48" spans="1:21" s="24" customFormat="1" hidden="1" x14ac:dyDescent="0.4">
      <c r="A48" s="155"/>
      <c r="B48" s="36"/>
      <c r="C48" s="174">
        <f>VLOOKUP(基本情報設定シート!$C$11,'プルダウン（事業計画書）'!$D$1:$L$17,$N48+1,0)</f>
        <v>0</v>
      </c>
      <c r="D48" s="176"/>
      <c r="E48" s="338">
        <f>INDEX('(別紙1)事業計画書'!$E$38:$E$46,MATCH('(別紙2)変更事業計画書'!$N48,'(別紙1)事業計画書'!$N$38:$N$46,0))</f>
        <v>0</v>
      </c>
      <c r="F48" s="339"/>
      <c r="G48" s="338">
        <f>INDEX('(別紙1)事業計画書'!$G$38:$G$46,MATCH('(別紙2)変更事業計画書'!$N48,'(別紙1)事業計画書'!$N$38:$N$46,0))</f>
        <v>0</v>
      </c>
      <c r="H48" s="339"/>
      <c r="I48" s="338">
        <f>INDEX('(別紙1)事業計画書'!$I$38:$I$46,MATCH('(別紙2)変更事業計画書'!$N48,'(別紙1)事業計画書'!$N$38:$N$46,0))</f>
        <v>0</v>
      </c>
      <c r="J48" s="339"/>
      <c r="K48" s="338">
        <f t="shared" si="0"/>
        <v>0</v>
      </c>
      <c r="L48" s="339"/>
      <c r="M48" s="37"/>
      <c r="N48" s="23">
        <v>3</v>
      </c>
      <c r="O48" s="23"/>
      <c r="P48" s="23"/>
      <c r="Q48" s="23"/>
      <c r="R48" s="23"/>
      <c r="S48" s="23"/>
      <c r="T48" s="23"/>
      <c r="U48" s="23"/>
    </row>
    <row r="49" spans="1:21" s="24" customFormat="1" hidden="1" x14ac:dyDescent="0.4">
      <c r="A49" s="155"/>
      <c r="B49" s="36"/>
      <c r="C49" s="177"/>
      <c r="D49" s="179"/>
      <c r="E49" s="342"/>
      <c r="F49" s="343"/>
      <c r="G49" s="342"/>
      <c r="H49" s="343"/>
      <c r="I49" s="342"/>
      <c r="J49" s="343"/>
      <c r="K49" s="159" t="str">
        <f>IF($E49-SUM($G49,$I49)=0,"",$E49-SUM($G49,$I49))</f>
        <v/>
      </c>
      <c r="L49" s="160"/>
      <c r="M49" s="37"/>
      <c r="N49" s="23"/>
      <c r="O49" s="23"/>
      <c r="P49" s="23"/>
      <c r="Q49" s="23"/>
      <c r="R49" s="23"/>
      <c r="S49" s="23"/>
      <c r="T49" s="23"/>
      <c r="U49" s="23"/>
    </row>
    <row r="50" spans="1:21" s="24" customFormat="1" hidden="1" x14ac:dyDescent="0.4">
      <c r="A50" s="155"/>
      <c r="B50" s="36"/>
      <c r="C50" s="174">
        <f>VLOOKUP(基本情報設定シート!$C$11,'プルダウン（事業計画書）'!$D$1:$L$17,$N50+1,0)</f>
        <v>0</v>
      </c>
      <c r="D50" s="176"/>
      <c r="E50" s="338">
        <f>INDEX('(別紙1)事業計画書'!$E$38:$E$42,MATCH('(別紙2)変更事業計画書'!$N50,'(別紙1)事業計画書'!$N$38:$N$46,0))</f>
        <v>0</v>
      </c>
      <c r="F50" s="339"/>
      <c r="G50" s="338">
        <f>INDEX('(別紙1)事業計画書'!$G$38:$G$42,MATCH('(別紙2)変更事業計画書'!$N50,'(別紙1)事業計画書'!$N$38:$N$46,0))</f>
        <v>0</v>
      </c>
      <c r="H50" s="339"/>
      <c r="I50" s="338">
        <f>INDEX('(別紙1)事業計画書'!$I$38:$I$42,MATCH('(別紙2)変更事業計画書'!$N50,'(別紙1)事業計画書'!$N$38:$N$46,0))</f>
        <v>0</v>
      </c>
      <c r="J50" s="339"/>
      <c r="K50" s="338">
        <f t="shared" si="0"/>
        <v>0</v>
      </c>
      <c r="L50" s="339"/>
      <c r="M50" s="37"/>
      <c r="N50" s="23">
        <v>4</v>
      </c>
      <c r="O50" s="23"/>
      <c r="P50" s="23"/>
      <c r="Q50" s="23"/>
      <c r="R50" s="23"/>
      <c r="S50" s="23"/>
      <c r="T50" s="23"/>
      <c r="U50" s="23"/>
    </row>
    <row r="51" spans="1:21" s="24" customFormat="1" hidden="1" x14ac:dyDescent="0.4">
      <c r="A51" s="155"/>
      <c r="B51" s="36"/>
      <c r="C51" s="177"/>
      <c r="D51" s="179"/>
      <c r="E51" s="342"/>
      <c r="F51" s="343"/>
      <c r="G51" s="342"/>
      <c r="H51" s="343"/>
      <c r="I51" s="342"/>
      <c r="J51" s="343"/>
      <c r="K51" s="159" t="str">
        <f>IF($E51-SUM($G51,$I51)=0,"",$E51-SUM($G51,$I51))</f>
        <v/>
      </c>
      <c r="L51" s="160"/>
      <c r="M51" s="37"/>
      <c r="N51" s="23"/>
      <c r="O51" s="23"/>
      <c r="P51" s="23"/>
      <c r="Q51" s="23"/>
      <c r="R51" s="23"/>
      <c r="S51" s="23"/>
      <c r="T51" s="23"/>
      <c r="U51" s="23"/>
    </row>
    <row r="52" spans="1:21" s="24" customFormat="1" hidden="1" x14ac:dyDescent="0.4">
      <c r="A52" s="155"/>
      <c r="B52" s="36"/>
      <c r="C52" s="174">
        <f>VLOOKUP(基本情報設定シート!$C$11,'プルダウン（事業計画書）'!$D$1:$L$17,$N52+1,0)</f>
        <v>0</v>
      </c>
      <c r="D52" s="176"/>
      <c r="E52" s="338">
        <f>INDEX('(別紙1)事業計画書'!$E$38:$E$46,MATCH('(別紙2)変更事業計画書'!$N52,'(別紙1)事業計画書'!$N$38:$N$46,0))</f>
        <v>0</v>
      </c>
      <c r="F52" s="339"/>
      <c r="G52" s="338">
        <f>INDEX('(別紙1)事業計画書'!$G$38:$G$46,MATCH('(別紙2)変更事業計画書'!$N52,'(別紙1)事業計画書'!$N$38:$N$46,0))</f>
        <v>0</v>
      </c>
      <c r="H52" s="339"/>
      <c r="I52" s="338">
        <f>INDEX('(別紙1)事業計画書'!$I$38:$I$46,MATCH('(別紙2)変更事業計画書'!$N52,'(別紙1)事業計画書'!$N$38:$N$46,0))</f>
        <v>0</v>
      </c>
      <c r="J52" s="339"/>
      <c r="K52" s="338">
        <f t="shared" si="0"/>
        <v>0</v>
      </c>
      <c r="L52" s="339"/>
      <c r="M52" s="37"/>
      <c r="N52" s="23">
        <v>5</v>
      </c>
      <c r="O52" s="23"/>
      <c r="P52" s="23"/>
      <c r="Q52" s="23"/>
      <c r="R52" s="23"/>
      <c r="S52" s="23"/>
      <c r="T52" s="23"/>
      <c r="U52" s="23"/>
    </row>
    <row r="53" spans="1:21" s="24" customFormat="1" hidden="1" x14ac:dyDescent="0.4">
      <c r="A53" s="155"/>
      <c r="B53" s="36"/>
      <c r="C53" s="177"/>
      <c r="D53" s="179"/>
      <c r="E53" s="163"/>
      <c r="F53" s="164"/>
      <c r="G53" s="342"/>
      <c r="H53" s="343"/>
      <c r="I53" s="342"/>
      <c r="J53" s="343"/>
      <c r="K53" s="159" t="str">
        <f>IF($E53-SUM($G53,$I53)=0,"",$E53-SUM($G53,$I53))</f>
        <v/>
      </c>
      <c r="L53" s="160"/>
      <c r="M53" s="37"/>
      <c r="N53" s="23"/>
      <c r="O53" s="23"/>
      <c r="P53" s="23"/>
      <c r="Q53" s="23"/>
      <c r="R53" s="23"/>
      <c r="S53" s="23"/>
      <c r="T53" s="23"/>
      <c r="U53" s="23"/>
    </row>
    <row r="54" spans="1:21" s="24" customFormat="1" hidden="1" x14ac:dyDescent="0.4">
      <c r="A54" s="155"/>
      <c r="B54" s="36"/>
      <c r="C54" s="174">
        <f>VLOOKUP(基本情報設定シート!$C$11,'プルダウン（事業計画書）'!$D$1:$L$17,$N54+1,0)</f>
        <v>0</v>
      </c>
      <c r="D54" s="176"/>
      <c r="E54" s="338">
        <f>INDEX('(別紙1)事業計画書'!$E$38:$E$46,MATCH('(別紙2)変更事業計画書'!$N54,'(別紙1)事業計画書'!$N$38:$N$46,0))</f>
        <v>0</v>
      </c>
      <c r="F54" s="339"/>
      <c r="G54" s="338">
        <f>INDEX('(別紙1)事業計画書'!$G$38:$G$46,MATCH('(別紙2)変更事業計画書'!$N54,'(別紙1)事業計画書'!$N$38:$N$46,0))</f>
        <v>0</v>
      </c>
      <c r="H54" s="339"/>
      <c r="I54" s="338">
        <f>INDEX('(別紙1)事業計画書'!$I$38:$I$46,MATCH('(別紙2)変更事業計画書'!$N54,'(別紙1)事業計画書'!$N$38:$N$46,0))</f>
        <v>0</v>
      </c>
      <c r="J54" s="339"/>
      <c r="K54" s="338">
        <f>IFERROR(SUM($E54,-$G54,-$I54),"")</f>
        <v>0</v>
      </c>
      <c r="L54" s="339"/>
      <c r="M54" s="37"/>
      <c r="N54" s="23">
        <v>6</v>
      </c>
      <c r="O54" s="23"/>
      <c r="P54" s="23"/>
      <c r="Q54" s="23"/>
      <c r="R54" s="23"/>
      <c r="S54" s="23"/>
      <c r="T54" s="23"/>
      <c r="U54" s="23"/>
    </row>
    <row r="55" spans="1:21" s="24" customFormat="1" hidden="1" x14ac:dyDescent="0.4">
      <c r="A55" s="155"/>
      <c r="B55" s="36"/>
      <c r="C55" s="177"/>
      <c r="D55" s="179"/>
      <c r="E55" s="163"/>
      <c r="F55" s="164"/>
      <c r="G55" s="163"/>
      <c r="H55" s="164"/>
      <c r="I55" s="163"/>
      <c r="J55" s="164"/>
      <c r="K55" s="159" t="str">
        <f>IF($E55-SUM($G55,$I55)=0,"",$E55-SUM($G55,$I55))</f>
        <v/>
      </c>
      <c r="L55" s="160"/>
      <c r="M55" s="37"/>
      <c r="N55" s="23"/>
      <c r="O55" s="23"/>
      <c r="P55" s="23"/>
      <c r="Q55" s="23"/>
      <c r="R55" s="23"/>
      <c r="S55" s="23"/>
      <c r="T55" s="23"/>
      <c r="U55" s="23"/>
    </row>
    <row r="56" spans="1:21" s="24" customFormat="1" hidden="1" x14ac:dyDescent="0.4">
      <c r="A56" s="155"/>
      <c r="B56" s="36"/>
      <c r="C56" s="174">
        <f>VLOOKUP(基本情報設定シート!$C$11,'プルダウン（事業計画書）'!$D$1:$L$17,$N56+1,0)</f>
        <v>0</v>
      </c>
      <c r="D56" s="176"/>
      <c r="E56" s="338">
        <f>INDEX('(別紙1)事業計画書'!$E$38:$E$46,MATCH('(別紙2)変更事業計画書'!$N56,'(別紙1)事業計画書'!$N$38:$N$46,0))</f>
        <v>0</v>
      </c>
      <c r="F56" s="339"/>
      <c r="G56" s="338">
        <f>INDEX('(別紙1)事業計画書'!$G$38:$G$46,MATCH('(別紙2)変更事業計画書'!$N56,'(別紙1)事業計画書'!$N$38:$N$46,0))</f>
        <v>0</v>
      </c>
      <c r="H56" s="339"/>
      <c r="I56" s="338">
        <f>INDEX('(別紙1)事業計画書'!$I$38:$I$46,MATCH('(別紙2)変更事業計画書'!$N56,'(別紙1)事業計画書'!$N$38:$N$46,0))</f>
        <v>0</v>
      </c>
      <c r="J56" s="339"/>
      <c r="K56" s="338">
        <f>IFERROR(SUM($E56,-$G56,-$I56),"")</f>
        <v>0</v>
      </c>
      <c r="L56" s="339"/>
      <c r="M56" s="37"/>
      <c r="N56" s="23">
        <v>7</v>
      </c>
      <c r="O56" s="23"/>
      <c r="P56" s="23"/>
      <c r="Q56" s="23"/>
      <c r="R56" s="23"/>
      <c r="S56" s="23"/>
      <c r="T56" s="23"/>
      <c r="U56" s="23"/>
    </row>
    <row r="57" spans="1:21" s="24" customFormat="1" hidden="1" x14ac:dyDescent="0.4">
      <c r="A57" s="155"/>
      <c r="B57" s="36"/>
      <c r="C57" s="177"/>
      <c r="D57" s="179"/>
      <c r="E57" s="163"/>
      <c r="F57" s="164"/>
      <c r="G57" s="163"/>
      <c r="H57" s="164"/>
      <c r="I57" s="163"/>
      <c r="J57" s="164"/>
      <c r="K57" s="159" t="str">
        <f>IF($E57-SUM($G57,$I57)=0,"",$E57-SUM($G57,$I57))</f>
        <v/>
      </c>
      <c r="L57" s="160"/>
      <c r="M57" s="37"/>
      <c r="N57" s="23"/>
      <c r="O57" s="23"/>
      <c r="P57" s="23"/>
      <c r="Q57" s="23"/>
      <c r="R57" s="23"/>
      <c r="S57" s="23"/>
      <c r="T57" s="23"/>
      <c r="U57" s="23"/>
    </row>
    <row r="58" spans="1:21" s="24" customFormat="1" hidden="1" x14ac:dyDescent="0.4">
      <c r="A58" s="155"/>
      <c r="B58" s="36"/>
      <c r="C58" s="174">
        <f>VLOOKUP(基本情報設定シート!$C$11,'プルダウン（事業計画書）'!$D$1:$L$17,$N58+1,0)</f>
        <v>0</v>
      </c>
      <c r="D58" s="176"/>
      <c r="E58" s="338">
        <f>INDEX('(別紙1)事業計画書'!$E$38:$E$46,MATCH('(別紙2)変更事業計画書'!$N58,'(別紙1)事業計画書'!$N$38:$N$46,0))</f>
        <v>0</v>
      </c>
      <c r="F58" s="339"/>
      <c r="G58" s="338">
        <f>INDEX('(別紙1)事業計画書'!$G$38:$G$46,MATCH('(別紙2)変更事業計画書'!$N58,'(別紙1)事業計画書'!$N$38:$N$46,0))</f>
        <v>0</v>
      </c>
      <c r="H58" s="339"/>
      <c r="I58" s="338">
        <f>INDEX('(別紙1)事業計画書'!$I$38:$I$46,MATCH('(別紙2)変更事業計画書'!$N58,'(別紙1)事業計画書'!$N$38:$N$46,0))</f>
        <v>0</v>
      </c>
      <c r="J58" s="339"/>
      <c r="K58" s="338">
        <f>IFERROR(SUM($E58,-$G58,-$I58),"")</f>
        <v>0</v>
      </c>
      <c r="L58" s="339"/>
      <c r="M58" s="37"/>
      <c r="N58" s="23">
        <v>8</v>
      </c>
      <c r="O58" s="23"/>
      <c r="P58" s="23"/>
      <c r="Q58" s="23"/>
      <c r="R58" s="23"/>
      <c r="S58" s="23"/>
      <c r="T58" s="23"/>
      <c r="U58" s="23"/>
    </row>
    <row r="59" spans="1:21" s="24" customFormat="1" hidden="1" x14ac:dyDescent="0.4">
      <c r="A59" s="155"/>
      <c r="B59" s="36"/>
      <c r="C59" s="177"/>
      <c r="D59" s="179"/>
      <c r="E59" s="163"/>
      <c r="F59" s="164"/>
      <c r="G59" s="163"/>
      <c r="H59" s="164"/>
      <c r="I59" s="163"/>
      <c r="J59" s="164"/>
      <c r="K59" s="159" t="str">
        <f>IF($E59-SUM($G59,$I59)=0,"",$E59-SUM($G59,$I59))</f>
        <v/>
      </c>
      <c r="L59" s="160"/>
      <c r="M59" s="37"/>
      <c r="N59" s="23"/>
      <c r="O59" s="23"/>
      <c r="P59" s="23"/>
      <c r="Q59" s="23"/>
      <c r="R59" s="23"/>
      <c r="S59" s="23"/>
      <c r="T59" s="23"/>
      <c r="U59" s="23"/>
    </row>
    <row r="60" spans="1:21" s="24" customFormat="1" x14ac:dyDescent="0.4">
      <c r="A60" s="155"/>
      <c r="B60" s="36"/>
      <c r="C60" s="174" t="s">
        <v>181</v>
      </c>
      <c r="D60" s="176"/>
      <c r="E60" s="338">
        <f>INDEX('(別紙1)事業計画書'!$E$38:$E$46,MATCH('(別紙2)変更事業計画書'!$N60,'(別紙1)事業計画書'!$N$38:$N$46,0))</f>
        <v>0</v>
      </c>
      <c r="F60" s="339"/>
      <c r="G60" s="338">
        <f>INDEX('(別紙1)事業計画書'!$G$38:$G$46,MATCH('(別紙2)変更事業計画書'!$N60,'(別紙1)事業計画書'!$N$38:$N$46,0))</f>
        <v>0</v>
      </c>
      <c r="H60" s="339"/>
      <c r="I60" s="338">
        <f>INDEX('(別紙1)事業計画書'!$I$38:$I$46,MATCH('(別紙2)変更事業計画書'!$N60,'(別紙1)事業計画書'!$N$38:$N$46,0))</f>
        <v>0</v>
      </c>
      <c r="J60" s="339"/>
      <c r="K60" s="360">
        <f>IFERROR(SUM($E60,-$G60,-$I60),"")</f>
        <v>0</v>
      </c>
      <c r="L60" s="360"/>
      <c r="M60" s="37"/>
      <c r="N60" s="23">
        <v>9</v>
      </c>
      <c r="O60" s="23"/>
      <c r="P60" s="23"/>
      <c r="Q60" s="23"/>
      <c r="R60" s="23"/>
      <c r="S60" s="23"/>
      <c r="T60" s="23"/>
      <c r="U60" s="23"/>
    </row>
    <row r="61" spans="1:21" s="24" customFormat="1" ht="19.5" thickBot="1" x14ac:dyDescent="0.45">
      <c r="A61" s="156"/>
      <c r="B61" s="36"/>
      <c r="C61" s="177"/>
      <c r="D61" s="179"/>
      <c r="E61" s="153" t="str">
        <f>IF(SUM(E$45,E$47,E$49,E$51,E$53,E55,E57,E59)=0,"",SUM(E$45,E$47,E$49,E$51,E$53,E55,E57,E59))</f>
        <v/>
      </c>
      <c r="F61" s="153"/>
      <c r="G61" s="153" t="str">
        <f>IF(SUM(G$45,G$47,G$49,G$51,G$53,G55,G57,G59)=0,"",SUM(G$45,G$47,G$49,G$51,G$53,G55,G57,G59))</f>
        <v/>
      </c>
      <c r="H61" s="153"/>
      <c r="I61" s="153" t="str">
        <f>IF(SUM(I$45,I$47,I$49,I$51,I$53,I55,I57,I59)=0,"",SUM(I$45,I$47,I$49,I$51,I$53,I55,I57,I59))</f>
        <v/>
      </c>
      <c r="J61" s="153"/>
      <c r="K61" s="153" t="str">
        <f>IF(SUM(K$45,K$47,K$49,K$51,K$53,K55,K57,K59)=0,"",SUM(K$45,K$47,K$49,K$51,K$53,K55,K57,K59))</f>
        <v/>
      </c>
      <c r="L61" s="153"/>
      <c r="M61" s="37"/>
      <c r="N61" s="23"/>
      <c r="O61" s="23"/>
      <c r="P61" s="23"/>
      <c r="Q61" s="23"/>
      <c r="R61" s="23"/>
      <c r="S61" s="23"/>
      <c r="T61" s="23"/>
      <c r="U61" s="23"/>
    </row>
    <row r="62" spans="1:21" s="24" customFormat="1" ht="19.5" thickTop="1" x14ac:dyDescent="0.4">
      <c r="A62" s="156"/>
      <c r="B62" s="36"/>
      <c r="C62" s="356" t="s">
        <v>222</v>
      </c>
      <c r="D62" s="356"/>
      <c r="E62" s="356"/>
      <c r="F62" s="356"/>
      <c r="G62" s="356"/>
      <c r="H62" s="356"/>
      <c r="I62" s="356"/>
      <c r="J62" s="357"/>
      <c r="K62" s="340">
        <f>'(別紙1)事業計画書'!$K$47</f>
        <v>0</v>
      </c>
      <c r="L62" s="341"/>
      <c r="M62" s="37"/>
      <c r="N62" s="23"/>
      <c r="O62" s="23"/>
      <c r="P62" s="23"/>
      <c r="Q62" s="23"/>
      <c r="R62" s="23"/>
      <c r="S62" s="23"/>
      <c r="T62" s="23"/>
      <c r="U62" s="23"/>
    </row>
    <row r="63" spans="1:21" s="24" customFormat="1" ht="19.5" thickBot="1" x14ac:dyDescent="0.45">
      <c r="A63" s="156"/>
      <c r="B63" s="36"/>
      <c r="C63" s="356"/>
      <c r="D63" s="356"/>
      <c r="E63" s="356"/>
      <c r="F63" s="356"/>
      <c r="G63" s="356"/>
      <c r="H63" s="356"/>
      <c r="I63" s="356"/>
      <c r="J63" s="357"/>
      <c r="K63" s="358" t="str">
        <f>IFERROR(IF(ROUNDDOWN($K$61*2/3,-3)&gt;=300000-$J$65,300000-$J$65,ROUNDDOWN($K$61*2/3,-3)),"")</f>
        <v/>
      </c>
      <c r="L63" s="359"/>
      <c r="M63" s="37"/>
      <c r="N63" s="23"/>
      <c r="O63" s="23"/>
      <c r="P63" s="23"/>
      <c r="Q63" s="23"/>
      <c r="R63" s="23"/>
      <c r="S63" s="23"/>
      <c r="T63" s="23"/>
      <c r="U63" s="23"/>
    </row>
    <row r="64" spans="1:21" s="24" customFormat="1" ht="63" customHeight="1" thickTop="1" thickBot="1" x14ac:dyDescent="0.45">
      <c r="A64" s="157"/>
      <c r="B64" s="228" t="s">
        <v>308</v>
      </c>
      <c r="C64" s="229"/>
      <c r="D64" s="229"/>
      <c r="E64" s="229"/>
      <c r="F64" s="229"/>
      <c r="G64" s="229"/>
      <c r="H64" s="229"/>
      <c r="I64" s="229"/>
      <c r="J64" s="229"/>
      <c r="K64" s="229"/>
      <c r="L64" s="229"/>
      <c r="M64" s="30"/>
      <c r="N64" s="23"/>
      <c r="O64" s="23"/>
      <c r="P64" s="23"/>
      <c r="Q64" s="23"/>
      <c r="R64" s="23"/>
      <c r="S64" s="23"/>
      <c r="T64" s="23"/>
      <c r="U64" s="23"/>
    </row>
    <row r="65" spans="1:21" s="24" customFormat="1" x14ac:dyDescent="0.4">
      <c r="A65" s="213" t="s">
        <v>243</v>
      </c>
      <c r="B65" s="215" t="s">
        <v>244</v>
      </c>
      <c r="C65" s="216"/>
      <c r="D65" s="219" t="s">
        <v>245</v>
      </c>
      <c r="E65" s="220"/>
      <c r="F65" s="220"/>
      <c r="G65" s="220"/>
      <c r="H65" s="220"/>
      <c r="I65" s="220"/>
      <c r="J65" s="221">
        <f>'(別紙1)事業計画書'!$J$49</f>
        <v>0</v>
      </c>
      <c r="K65" s="222"/>
      <c r="L65" s="220" t="s">
        <v>4</v>
      </c>
      <c r="M65" s="223"/>
      <c r="N65" s="23"/>
      <c r="O65" s="23"/>
      <c r="P65" s="23"/>
      <c r="Q65" s="23"/>
      <c r="R65" s="23"/>
      <c r="S65" s="23"/>
      <c r="T65" s="23"/>
      <c r="U65" s="23"/>
    </row>
    <row r="66" spans="1:21" s="24" customFormat="1" ht="40.5" customHeight="1" thickBot="1" x14ac:dyDescent="0.45">
      <c r="A66" s="214"/>
      <c r="B66" s="217"/>
      <c r="C66" s="218"/>
      <c r="D66" s="224"/>
      <c r="E66" s="224"/>
      <c r="F66" s="224"/>
      <c r="G66" s="224"/>
      <c r="H66" s="224"/>
      <c r="I66" s="224"/>
      <c r="J66" s="224"/>
      <c r="K66" s="224"/>
      <c r="L66" s="224"/>
      <c r="M66" s="225"/>
      <c r="N66" s="23"/>
      <c r="O66" s="23"/>
      <c r="P66" s="23"/>
      <c r="Q66" s="23"/>
      <c r="R66" s="23"/>
      <c r="S66" s="23"/>
      <c r="T66" s="23"/>
      <c r="U66" s="23"/>
    </row>
    <row r="67" spans="1:21" s="24" customFormat="1" x14ac:dyDescent="0.4">
      <c r="A67" s="21"/>
      <c r="B67" s="21"/>
      <c r="C67" s="22"/>
      <c r="D67" s="22"/>
      <c r="E67" s="21"/>
      <c r="F67" s="21"/>
      <c r="G67" s="21"/>
      <c r="H67" s="21"/>
      <c r="I67" s="21"/>
      <c r="J67" s="21"/>
      <c r="K67" s="21"/>
      <c r="L67" s="21"/>
      <c r="M67" s="21"/>
      <c r="N67" s="23"/>
      <c r="O67" s="23"/>
      <c r="P67" s="23"/>
      <c r="Q67" s="23"/>
      <c r="R67" s="23"/>
      <c r="S67" s="23"/>
      <c r="T67" s="23"/>
      <c r="U67" s="23"/>
    </row>
    <row r="68" spans="1:21" s="24" customFormat="1" x14ac:dyDescent="0.4">
      <c r="A68" s="21"/>
      <c r="B68" s="21"/>
      <c r="C68" s="22"/>
      <c r="D68" s="22"/>
      <c r="E68" s="21"/>
      <c r="F68" s="21"/>
      <c r="G68" s="21"/>
      <c r="H68" s="21"/>
      <c r="I68" s="21"/>
      <c r="J68" s="21"/>
      <c r="K68" s="21"/>
      <c r="L68" s="21"/>
      <c r="M68" s="21"/>
      <c r="N68" s="23"/>
      <c r="O68" s="23"/>
      <c r="P68" s="23"/>
      <c r="Q68" s="23"/>
      <c r="R68" s="23"/>
      <c r="S68" s="23"/>
      <c r="T68" s="23"/>
      <c r="U68" s="23"/>
    </row>
    <row r="69" spans="1:21" s="24" customFormat="1" x14ac:dyDescent="0.4">
      <c r="A69" s="21"/>
      <c r="B69" s="21"/>
      <c r="C69" s="22"/>
      <c r="D69" s="22"/>
      <c r="E69" s="21"/>
      <c r="F69" s="21"/>
      <c r="G69" s="21"/>
      <c r="H69" s="21"/>
      <c r="I69" s="21"/>
      <c r="J69" s="21"/>
      <c r="K69" s="21"/>
      <c r="L69" s="21"/>
      <c r="M69" s="21"/>
      <c r="N69" s="23"/>
      <c r="O69" s="23"/>
      <c r="P69" s="23"/>
      <c r="Q69" s="23"/>
      <c r="R69" s="23"/>
      <c r="S69" s="23"/>
      <c r="T69" s="23"/>
      <c r="U69" s="23"/>
    </row>
  </sheetData>
  <sheetProtection algorithmName="SHA-512" hashValue="C4r+O8tywewr3hrXCBUFHzKMuq8PoOK+1JzsJk15fM01uuHaVzoqsrqRtuiODAl1EUlt2S7L8YuuJid3tzHN9A==" saltValue="Iejsi6ObcShSf7t76iy6iw==" spinCount="100000" sheet="1" objects="1" scenarios="1" formatColumns="0" formatRows="0"/>
  <mergeCells count="176">
    <mergeCell ref="F22:L22"/>
    <mergeCell ref="F23:L23"/>
    <mergeCell ref="B24:D24"/>
    <mergeCell ref="E24:L24"/>
    <mergeCell ref="B25:D25"/>
    <mergeCell ref="E25:L25"/>
    <mergeCell ref="B26:D26"/>
    <mergeCell ref="E26:L26"/>
    <mergeCell ref="B27:D27"/>
    <mergeCell ref="E27:F27"/>
    <mergeCell ref="J27:K27"/>
    <mergeCell ref="A12:A27"/>
    <mergeCell ref="B12:D12"/>
    <mergeCell ref="E12:M12"/>
    <mergeCell ref="B13:D13"/>
    <mergeCell ref="E13:M13"/>
    <mergeCell ref="B14:D14"/>
    <mergeCell ref="E14:M14"/>
    <mergeCell ref="C15:K15"/>
    <mergeCell ref="C16:D16"/>
    <mergeCell ref="C17:D17"/>
    <mergeCell ref="F17:G17"/>
    <mergeCell ref="H17:I17"/>
    <mergeCell ref="J17:L17"/>
    <mergeCell ref="C18:D18"/>
    <mergeCell ref="F18:G18"/>
    <mergeCell ref="H18:I18"/>
    <mergeCell ref="J18:L18"/>
    <mergeCell ref="C19:D19"/>
    <mergeCell ref="F19:G19"/>
    <mergeCell ref="H19:I19"/>
    <mergeCell ref="J19:L19"/>
    <mergeCell ref="B20:M20"/>
    <mergeCell ref="C21:K21"/>
    <mergeCell ref="B22:D23"/>
    <mergeCell ref="C58:D59"/>
    <mergeCell ref="E58:F58"/>
    <mergeCell ref="G58:H58"/>
    <mergeCell ref="I58:J58"/>
    <mergeCell ref="K58:L58"/>
    <mergeCell ref="E59:F59"/>
    <mergeCell ref="G59:H59"/>
    <mergeCell ref="I59:J59"/>
    <mergeCell ref="K59:L59"/>
    <mergeCell ref="E56:F56"/>
    <mergeCell ref="G56:H56"/>
    <mergeCell ref="I56:J56"/>
    <mergeCell ref="K56:L56"/>
    <mergeCell ref="E57:F57"/>
    <mergeCell ref="G57:H57"/>
    <mergeCell ref="I57:J57"/>
    <mergeCell ref="K57:L57"/>
    <mergeCell ref="G61:H61"/>
    <mergeCell ref="I61:J61"/>
    <mergeCell ref="K61:L61"/>
    <mergeCell ref="E60:F60"/>
    <mergeCell ref="G60:H60"/>
    <mergeCell ref="I60:J60"/>
    <mergeCell ref="K60:L60"/>
    <mergeCell ref="A65:A66"/>
    <mergeCell ref="B65:C66"/>
    <mergeCell ref="D65:I65"/>
    <mergeCell ref="J65:K65"/>
    <mergeCell ref="L65:M65"/>
    <mergeCell ref="D66:M66"/>
    <mergeCell ref="E5:M5"/>
    <mergeCell ref="C62:J63"/>
    <mergeCell ref="K63:L63"/>
    <mergeCell ref="C44:D45"/>
    <mergeCell ref="C46:D47"/>
    <mergeCell ref="C48:D49"/>
    <mergeCell ref="C50:D51"/>
    <mergeCell ref="C52:D53"/>
    <mergeCell ref="C60:D61"/>
    <mergeCell ref="K45:L45"/>
    <mergeCell ref="K47:L47"/>
    <mergeCell ref="K49:L49"/>
    <mergeCell ref="K51:L51"/>
    <mergeCell ref="K53:L53"/>
    <mergeCell ref="I45:J45"/>
    <mergeCell ref="E53:F53"/>
    <mergeCell ref="E61:F61"/>
    <mergeCell ref="C56:D57"/>
    <mergeCell ref="C35:C36"/>
    <mergeCell ref="C33:C34"/>
    <mergeCell ref="C31:C32"/>
    <mergeCell ref="D32:E32"/>
    <mergeCell ref="F32:L32"/>
    <mergeCell ref="F34:L34"/>
    <mergeCell ref="F36:L36"/>
    <mergeCell ref="D34:E34"/>
    <mergeCell ref="D36:E36"/>
    <mergeCell ref="C37:C38"/>
    <mergeCell ref="F38:L38"/>
    <mergeCell ref="D38:E38"/>
    <mergeCell ref="E52:F52"/>
    <mergeCell ref="G52:H52"/>
    <mergeCell ref="I52:J52"/>
    <mergeCell ref="K52:L52"/>
    <mergeCell ref="E48:F48"/>
    <mergeCell ref="G48:H48"/>
    <mergeCell ref="I48:J48"/>
    <mergeCell ref="K48:L48"/>
    <mergeCell ref="E50:F50"/>
    <mergeCell ref="G50:H50"/>
    <mergeCell ref="I51:J51"/>
    <mergeCell ref="F37:L37"/>
    <mergeCell ref="C42:D43"/>
    <mergeCell ref="E42:F43"/>
    <mergeCell ref="G42:J42"/>
    <mergeCell ref="K42:L43"/>
    <mergeCell ref="K44:L44"/>
    <mergeCell ref="E45:F45"/>
    <mergeCell ref="E47:F47"/>
    <mergeCell ref="E49:F49"/>
    <mergeCell ref="E51:F51"/>
    <mergeCell ref="E44:F44"/>
    <mergeCell ref="I44:J44"/>
    <mergeCell ref="K55:L55"/>
    <mergeCell ref="G44:H44"/>
    <mergeCell ref="G43:H43"/>
    <mergeCell ref="I43:J43"/>
    <mergeCell ref="I49:J49"/>
    <mergeCell ref="E46:F46"/>
    <mergeCell ref="G46:H46"/>
    <mergeCell ref="I46:J46"/>
    <mergeCell ref="K46:L46"/>
    <mergeCell ref="G53:H53"/>
    <mergeCell ref="G47:H47"/>
    <mergeCell ref="G49:H49"/>
    <mergeCell ref="G51:H51"/>
    <mergeCell ref="I47:J47"/>
    <mergeCell ref="A28:A64"/>
    <mergeCell ref="D30:E30"/>
    <mergeCell ref="F30:L30"/>
    <mergeCell ref="D31:E31"/>
    <mergeCell ref="F31:L31"/>
    <mergeCell ref="D33:E33"/>
    <mergeCell ref="F33:L33"/>
    <mergeCell ref="D35:E35"/>
    <mergeCell ref="F35:L35"/>
    <mergeCell ref="D37:E37"/>
    <mergeCell ref="C54:D55"/>
    <mergeCell ref="E55:F55"/>
    <mergeCell ref="G55:H55"/>
    <mergeCell ref="I55:J55"/>
    <mergeCell ref="E54:F54"/>
    <mergeCell ref="G54:H54"/>
    <mergeCell ref="I54:J54"/>
    <mergeCell ref="K54:L54"/>
    <mergeCell ref="K62:L62"/>
    <mergeCell ref="B64:L64"/>
    <mergeCell ref="I53:J53"/>
    <mergeCell ref="G45:H45"/>
    <mergeCell ref="I50:J50"/>
    <mergeCell ref="K50:L50"/>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s>
  <phoneticPr fontId="1"/>
  <dataValidations count="2">
    <dataValidation operator="greaterThanOrEqual" allowBlank="1" showInputMessage="1" showErrorMessage="1" sqref="F6:G6 H6:H11 C33 C64:J64 B1:D11 I8:M11 F8:G11 C29:C31 C62 C60 D35:D41 L64 I54 C37 C35 D29:D32 I48 C44 F28:F41 B28:D28 G28:L30 I44 I50 I46 I52 B67:M1048576 H40:L40 E1:E11 C40:C42 E40:E42 L41 K41:K42 H41:J41 G40:G61 E28:E30 I60:I61 I58 C58 E44:E61 M28:M64 D66 I6:M6 F1:M4 B29:B65 I56 C46 C48 C50 C52 C54 C56 K44:K64 B21:M27 F12:M13 C12:D13 D15:D16 E12:E17 C15:C19 B12:B19 F15:M19"/>
    <dataValidation type="list" operator="greaterThanOrEqual" allowBlank="1" showInputMessage="1" showErrorMessage="1" sqref="E18:E19">
      <formula1>"取得,更新,補修"</formula1>
    </dataValidation>
  </dataValidations>
  <printOptions horizontalCentered="1"/>
  <pageMargins left="0.31496062992125984" right="0.31496062992125984" top="0.74803149606299213" bottom="0.74803149606299213" header="0.31496062992125984" footer="0.31496062992125984"/>
  <pageSetup paperSize="9" scale="97" orientation="portrait" r:id="rId1"/>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2025-05-12T23:12:53Z</cp:lastPrinted>
  <dcterms:created xsi:type="dcterms:W3CDTF">2022-04-21T05:19:51Z</dcterms:created>
  <dcterms:modified xsi:type="dcterms:W3CDTF">2025-05-27T06:41:49Z</dcterms:modified>
</cp:coreProperties>
</file>