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795" windowWidth="29040" windowHeight="1572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紙1)設備導入計画書" sheetId="30" r:id="rId5"/>
    <sheet name="(別紙2)事前払い申請書" sheetId="28" r:id="rId6"/>
    <sheet name="(別紙3)労働生産性向上計画書" sheetId="29" r:id="rId7"/>
    <sheet name="(別紙4)炭素排出量削減資料" sheetId="31" r:id="rId8"/>
    <sheet name="(別記様式)交付申請書" sheetId="3" r:id="rId9"/>
    <sheet name="(別紙6)事業計画書" sheetId="23" r:id="rId10"/>
    <sheet name="(様式3号)変更交付申請書" sheetId="8" r:id="rId11"/>
    <sheet name="(別紙7)変更事業計画書" sheetId="25" r:id="rId12"/>
    <sheet name="(様式3号3)変更・中止・廃止承認申請書" sheetId="9" r:id="rId13"/>
    <sheet name="(様式5号)実績報告書" sheetId="5" r:id="rId14"/>
    <sheet name="(別紙8)事業報告書" sheetId="26" r:id="rId15"/>
    <sheet name="(様式7号)交付請求書" sheetId="6" r:id="rId16"/>
    <sheet name="口座振込依頼書" sheetId="7" r:id="rId17"/>
  </sheets>
  <definedNames>
    <definedName name="_Key1" hidden="1">#REF!</definedName>
    <definedName name="_Key1" localSheetId="9" hidden="1">#REF!</definedName>
    <definedName name="_Sort" hidden="1">#REF!</definedName>
    <definedName name="_Sort" localSheetId="9" hidden="1">#REF!</definedName>
    <definedName name="_Key1" localSheetId="11" hidden="1">#REF!</definedName>
    <definedName name="_Sort" localSheetId="11" hidden="1">#REF!</definedName>
    <definedName name="松江市新製品・新分野チャレンジ支援事業補助金">#REF!</definedName>
    <definedName name="松江市新製品・新分野チャレンジ支援事業補助金" localSheetId="11">#REF!</definedName>
    <definedName name="_Key1" localSheetId="14" hidden="1">#REF!</definedName>
    <definedName name="_Sort" localSheetId="14" hidden="1">#REF!</definedName>
    <definedName name="松江市新製品・新分野チャレンジ支援事業補助金" localSheetId="14">#REF!</definedName>
    <definedName name="_Key1" localSheetId="5" hidden="1">#REF!</definedName>
    <definedName name="_Sort" localSheetId="5" hidden="1">#REF!</definedName>
    <definedName name="松江市新製品・新分野チャレンジ支援事業補助金" localSheetId="5">#REF!</definedName>
    <definedName name="_Key1" localSheetId="6" hidden="1">#REF!</definedName>
    <definedName name="_Sort" localSheetId="6" hidden="1">#REF!</definedName>
    <definedName name="松江市新製品・新分野チャレンジ支援事業補助金" localSheetId="6">#REF!</definedName>
    <definedName name="_Key1" localSheetId="4" hidden="1">#REF!</definedName>
    <definedName name="_Sort" localSheetId="4" hidden="1">#REF!</definedName>
    <definedName name="松江市ものづくり関心向上啓発活動支援事業補助金">松江市小規模企業者支援事業補助金[松江市ものづくり関心向上啓発活動支援事業補助金]</definedName>
    <definedName name="松江市ものづくり関心向上啓発活動支援事業補助金" localSheetId="4">松江市小規模企業者支援事業補助金[松江市ものづくり関心向上啓発活動支援事業補助金]</definedName>
    <definedName name="松江市新製品・新分野チャレンジ支援事業補助金" localSheetId="4">#REF!</definedName>
    <definedName name="_Order1" hidden="1">255</definedName>
    <definedName name="_xlnm.Print_Area" localSheetId="8">'(別記様式)交付申請書'!$A$1:$AB$20</definedName>
    <definedName name="Z_43050D9F_831B_4AF3_8E5E_9303BB21A858_.wvu.PrintArea" localSheetId="8" hidden="1">'(別記様式)交付申請書'!$A$1:$AB$21</definedName>
    <definedName name="_xlnm.Print_Area" localSheetId="13">'(様式5号)実績報告書'!$A$1:$AB$21</definedName>
    <definedName name="Z_43050D9F_831B_4AF3_8E5E_9303BB21A858_.wvu.PrintArea" localSheetId="13" hidden="1">'(様式5号)実績報告書'!$A$1:$AB$21</definedName>
    <definedName name="_xlnm.Print_Area" localSheetId="15">'(様式7号)交付請求書'!$A$1:$AB$23</definedName>
    <definedName name="Z_43050D9F_831B_4AF3_8E5E_9303BB21A858_.wvu.PrintArea" localSheetId="15" hidden="1">'(様式7号)交付請求書'!$A$1:$AB$23</definedName>
    <definedName name="_xlnm.Print_Area" localSheetId="16">口座振込依頼書!$A$1:$X$45</definedName>
    <definedName name="Z_43050D9F_831B_4AF3_8E5E_9303BB21A858_.wvu.PrintArea" localSheetId="16" hidden="1">口座振込依頼書!$A$1:$X$46</definedName>
    <definedName name="_xlnm.Print_Area" localSheetId="10">'(様式3号)変更交付申請書'!$A$1:$AB$20</definedName>
    <definedName name="Z_43050D9F_831B_4AF3_8E5E_9303BB21A858_.wvu.PrintArea" localSheetId="10" hidden="1">'(様式3号)変更交付申請書'!$A$1:$AB$20</definedName>
    <definedName name="_xlnm.Print_Area" localSheetId="12">'(様式3号3)変更・中止・廃止承認申請書'!$A$1:$AB$16</definedName>
    <definedName name="Z_43050D9F_831B_4AF3_8E5E_9303BB21A858_.wvu.PrintArea" localSheetId="12" hidden="1">'(様式3号3)変更・中止・廃止承認申請書'!$A$1:$AB$16</definedName>
    <definedName name="_xlnm.Print_Area" localSheetId="9">'(別紙6)事業計画書'!$A$1:$M$54</definedName>
    <definedName name="_xlnm.Print_Area" localSheetId="11">'(別紙7)変更事業計画書'!$A$1:$M$70</definedName>
    <definedName name="_xlnm.Print_Area" localSheetId="14">'(別紙8)事業報告書'!$A$1:$M$57</definedName>
    <definedName name="_xlnm.Print_Area" localSheetId="5">'(別紙2)事前払い申請書'!$A$1:$M$24</definedName>
    <definedName name="_xlnm.Print_Area" localSheetId="6">'(別紙3)労働生産性向上計画書'!$A$13:$N$56</definedName>
    <definedName name="_xlnm.Print_Area" localSheetId="4">'(別紙1)設備導入計画書'!$A$1:$M$61</definedName>
    <definedName name="_xlnm.Print_Area" localSheetId="7">'(別紙4)炭素排出量削減資料'!$A$1:$N$29</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<sst xmlns="http://schemas.openxmlformats.org/spreadsheetml/2006/main" xmlns:r="http://schemas.openxmlformats.org/officeDocument/2006/relationships" count="403" uniqueCount="403">
  <si>
    <t>連絡先</t>
    <rPh sb="0" eb="3">
      <t>レンラクサキ</t>
    </rPh>
    <phoneticPr fontId="3"/>
  </si>
  <si>
    <t>（支店コード</t>
    <rPh sb="1" eb="3">
      <t>シテン</t>
    </rPh>
    <phoneticPr fontId="3"/>
  </si>
  <si>
    <t>記</t>
  </si>
  <si>
    <t>様式第7号（第14条関係）</t>
  </si>
  <si>
    <t>26生産用機械器具製造業</t>
  </si>
  <si>
    <t>（単位：円、税込み）</t>
    <rPh sb="1" eb="3">
      <t>タンイ</t>
    </rPh>
    <rPh sb="4" eb="5">
      <t>エン</t>
    </rPh>
    <rPh sb="6" eb="8">
      <t>ゼイコ</t>
    </rPh>
    <phoneticPr fontId="3"/>
  </si>
  <si>
    <t>補助年度</t>
  </si>
  <si>
    <t>当初</t>
    <rPh sb="0" eb="2">
      <t>トウショ</t>
    </rPh>
    <phoneticPr fontId="3"/>
  </si>
  <si>
    <t>（金融機関コード</t>
    <rPh sb="1" eb="5">
      <t>キンユウキカン</t>
    </rPh>
    <phoneticPr fontId="3"/>
  </si>
  <si>
    <t>補助金等の交付決定額</t>
    <rPh sb="0" eb="3">
      <t>ホジョキン</t>
    </rPh>
    <rPh sb="3" eb="4">
      <t>トウ</t>
    </rPh>
    <rPh sb="5" eb="7">
      <t>コウフ</t>
    </rPh>
    <rPh sb="7" eb="9">
      <t>ケッテイ</t>
    </rPh>
    <rPh sb="9" eb="10">
      <t>ガク</t>
    </rPh>
    <phoneticPr fontId="3"/>
  </si>
  <si>
    <t>申請企業・団体名</t>
    <rPh sb="0" eb="2">
      <t>シンセイ</t>
    </rPh>
    <rPh sb="2" eb="4">
      <t>キギョウ</t>
    </rPh>
    <rPh sb="5" eb="8">
      <t>ダンタイメイ</t>
    </rPh>
    <phoneticPr fontId="3"/>
  </si>
  <si>
    <t>円</t>
    <rPh sb="0" eb="1">
      <t>エン</t>
    </rPh>
    <phoneticPr fontId="3"/>
  </si>
  <si>
    <t>灯油</t>
  </si>
  <si>
    <t>別紙４</t>
    <rPh sb="0" eb="2">
      <t>ベッシ</t>
    </rPh>
    <phoneticPr fontId="3"/>
  </si>
  <si>
    <t>伸び率
（B-A）/A</t>
    <rPh sb="0" eb="1">
      <t>ノ</t>
    </rPh>
    <rPh sb="2" eb="3">
      <t>リツ</t>
    </rPh>
    <phoneticPr fontId="3"/>
  </si>
  <si>
    <t>補助金等の名称</t>
  </si>
  <si>
    <t>指令番号</t>
    <rPh sb="0" eb="2">
      <t>シレイ</t>
    </rPh>
    <rPh sb="2" eb="4">
      <t>バンゴウ</t>
    </rPh>
    <phoneticPr fontId="3"/>
  </si>
  <si>
    <t>交付確定額</t>
    <rPh sb="0" eb="5">
      <t>コウフカクテイガク</t>
    </rPh>
    <phoneticPr fontId="3"/>
  </si>
  <si>
    <t>補助事業等の名称</t>
  </si>
  <si>
    <t>１．事業報告書
２．人材育成報告書
３．補助事業の実施が確認できる資料
４．補助対象経費に係る請求明細の分かるもの
５．領収書等補助対象経費の支払いが分かるもの</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</si>
  <si>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備考</t>
    <rPh sb="0" eb="2">
      <t>ビコウ</t>
    </rPh>
    <phoneticPr fontId="3"/>
  </si>
  <si>
    <t>金額</t>
    <rPh sb="0" eb="2">
      <t>キンガク</t>
    </rPh>
    <phoneticPr fontId="3"/>
  </si>
  <si>
    <t>常時従業員数</t>
  </si>
  <si>
    <t>【職員チェック欄】</t>
    <rPh sb="1" eb="3">
      <t>ショクイン</t>
    </rPh>
    <rPh sb="7" eb="8">
      <t>ラン</t>
    </rPh>
    <phoneticPr fontId="3"/>
  </si>
  <si>
    <t>負担金</t>
    <rPh sb="0" eb="3">
      <t>フタンキン</t>
    </rPh>
    <phoneticPr fontId="3"/>
  </si>
  <si>
    <t>補助金等の交付決定額</t>
    <rPh sb="2" eb="3">
      <t>キン</t>
    </rPh>
    <rPh sb="3" eb="4">
      <t>トウ</t>
    </rPh>
    <rPh sb="5" eb="10">
      <t>コウフケッテイガク</t>
    </rPh>
    <phoneticPr fontId="3"/>
  </si>
  <si>
    <t>円</t>
    <rPh sb="0" eb="1">
      <t>エン</t>
    </rPh>
    <phoneticPr fontId="26"/>
  </si>
  <si>
    <t>店舗名</t>
    <rPh sb="0" eb="3">
      <t>テンポメイ</t>
    </rPh>
    <phoneticPr fontId="3"/>
  </si>
  <si>
    <t>添付書類</t>
    <rPh sb="0" eb="4">
      <t>テンプショルイ</t>
    </rPh>
    <phoneticPr fontId="3"/>
  </si>
  <si>
    <t>主たる設備の
取得先</t>
    <rPh sb="0" eb="1">
      <t>シュ</t>
    </rPh>
    <rPh sb="3" eb="5">
      <t>セツビ</t>
    </rPh>
    <rPh sb="7" eb="9">
      <t>シュトク</t>
    </rPh>
    <rPh sb="9" eb="10">
      <t>サキ</t>
    </rPh>
    <phoneticPr fontId="3"/>
  </si>
  <si>
    <t>受領</t>
    <rPh sb="0" eb="2">
      <t>ジュリョウ</t>
    </rPh>
    <phoneticPr fontId="3"/>
  </si>
  <si>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rPh sb="37" eb="39">
      <t>イカ</t>
    </rPh>
    <rPh sb="43" eb="45">
      <t>セイヤク</t>
    </rPh>
    <rPh sb="102" eb="104">
      <t>マツエ</t>
    </rPh>
    <rPh sb="104" eb="106">
      <t>シゼイ</t>
    </rPh>
    <rPh sb="107" eb="109">
      <t>タイノウ</t>
    </rPh>
    <rPh sb="113" eb="115">
      <t>トウガイ</t>
    </rPh>
    <rPh sb="115" eb="117">
      <t>シゼイ</t>
    </rPh>
    <rPh sb="118" eb="120">
      <t>ノウフ</t>
    </rPh>
    <rPh sb="120" eb="122">
      <t>ジョウキョウ</t>
    </rPh>
    <rPh sb="123" eb="125">
      <t>カクニン</t>
    </rPh>
    <rPh sb="126" eb="127">
      <t>オコナ</t>
    </rPh>
    <rPh sb="131" eb="133">
      <t>ドウイ</t>
    </rPh>
    <phoneticPr fontId="3"/>
  </si>
  <si>
    <t>指令年月日</t>
    <rPh sb="0" eb="2">
      <t>シレイ</t>
    </rPh>
    <rPh sb="2" eb="5">
      <t>ネンガッピ</t>
    </rPh>
    <phoneticPr fontId="3"/>
  </si>
  <si>
    <t>交付決定額</t>
    <rPh sb="0" eb="5">
      <t>コウフケッテイガク</t>
    </rPh>
    <phoneticPr fontId="3"/>
  </si>
  <si>
    <t>（あて先）松江市長　</t>
    <rPh sb="3" eb="4">
      <t>サキ</t>
    </rPh>
    <rPh sb="5" eb="9">
      <t>マツエシチョウ</t>
    </rPh>
    <phoneticPr fontId="3"/>
  </si>
  <si>
    <t>　　　松江市設備導入支援事業補助金交付要綱第4条の規定により、別紙のとおり提出します。</t>
    <rPh sb="3" eb="6">
      <t>マツエシ</t>
    </rPh>
    <rPh sb="6" eb="8">
      <t>セツビ</t>
    </rPh>
    <rPh sb="8" eb="12">
      <t>ドウニュウシエン</t>
    </rPh>
    <rPh sb="12" eb="14">
      <t>ジギョウ</t>
    </rPh>
    <rPh sb="14" eb="17">
      <t>ホジョキン</t>
    </rPh>
    <rPh sb="17" eb="21">
      <t>コウフヨウコウ</t>
    </rPh>
    <rPh sb="21" eb="22">
      <t>ダイ</t>
    </rPh>
    <rPh sb="23" eb="24">
      <t>ジョウ</t>
    </rPh>
    <rPh sb="25" eb="27">
      <t>キテイ</t>
    </rPh>
    <rPh sb="31" eb="33">
      <t>ベッシ</t>
    </rPh>
    <rPh sb="37" eb="39">
      <t>テイシュツ</t>
    </rPh>
    <phoneticPr fontId="3"/>
  </si>
  <si>
    <t>住所</t>
    <rPh sb="0" eb="2">
      <t>ジュウショ</t>
    </rPh>
    <phoneticPr fontId="3"/>
  </si>
  <si>
    <t>機械装置等購入費</t>
    <rPh sb="0" eb="5">
      <t>キカイソウチトウ</t>
    </rPh>
    <rPh sb="5" eb="8">
      <t>コウニュウヒ</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</si>
  <si>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</si>
  <si>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補助事業等の効果</t>
    <rPh sb="6" eb="8">
      <t>コウカ</t>
    </rPh>
    <phoneticPr fontId="3"/>
  </si>
  <si>
    <t>【依頼者記入欄】</t>
    <rPh sb="1" eb="4">
      <t>イライシャ</t>
    </rPh>
    <rPh sb="4" eb="7">
      <t>キニュウラン</t>
    </rPh>
    <phoneticPr fontId="3"/>
  </si>
  <si>
    <t xml:space="preserve">従来は板金パーツの加工のみに専念する企業であったが、付加価値向上のため機械装置組み立て業へ事業をシフトし、機械設計の受注拡大に取り組んでいる。主要顧客は大手部品メーカーのＡ社を中心に30社程であり、機械設計の需要増加に伴い取引先数も増えている。
当社の強みは、他社にできない顧客の要望を実現する技術力である。弱みは、現場を任せることができる若手職員が定着しないことから、熟練工から中堅職員への技能承継が進んでいない点である。競合は板金加工業者のＢ社であり、当社に比べ品質は劣るものの低価格・短納期での製造を行っている。
</t>
  </si>
  <si>
    <t>補助事業等の目的及び内容</t>
    <rPh sb="6" eb="8">
      <t>モクテキ</t>
    </rPh>
    <rPh sb="8" eb="9">
      <t>オヨ</t>
    </rPh>
    <rPh sb="10" eb="12">
      <t>ナイヨウ</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</si>
  <si>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</si>
  <si>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</si>
  <si>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</si>
  <si>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補助事業等の交付申請額</t>
    <rPh sb="0" eb="5">
      <t>ホジョジギョウトウ</t>
    </rPh>
    <rPh sb="6" eb="11">
      <t>コウフシンセイガク</t>
    </rPh>
    <phoneticPr fontId="3"/>
  </si>
  <si>
    <t>令和　年　月　日　</t>
    <rPh sb="0" eb="2">
      <t>レイワ</t>
    </rPh>
    <rPh sb="3" eb="4">
      <t>ネン</t>
    </rPh>
    <rPh sb="5" eb="6">
      <t>ガツ</t>
    </rPh>
    <rPh sb="7" eb="8">
      <t>ニチ</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</si>
  <si>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</si>
  <si>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</si>
  <si>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</si>
  <si>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</si>
  <si>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</si>
  <si>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</si>
  <si>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</si>
  <si>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</si>
  <si>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</si>
  <si>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     　　　      ）</t>
  </si>
  <si>
    <t>添付書類</t>
    <rPh sb="0" eb="2">
      <t>テンプ</t>
    </rPh>
    <rPh sb="2" eb="4">
      <t>ショルイ</t>
    </rPh>
    <phoneticPr fontId="3"/>
  </si>
  <si>
    <t>開発スタートアップ事業</t>
    <rPh sb="0" eb="2">
      <t>カイハツ</t>
    </rPh>
    <rPh sb="9" eb="11">
      <t>ジギョウ</t>
    </rPh>
    <phoneticPr fontId="3"/>
  </si>
  <si>
    <t>職　氏名</t>
    <rPh sb="0" eb="1">
      <t>ショク</t>
    </rPh>
    <rPh sb="2" eb="4">
      <t>シメイ</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</si>
  <si>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</si>
  <si>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</si>
  <si>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通信費</t>
    <rPh sb="0" eb="3">
      <t>ツウシンヒ</t>
    </rPh>
    <phoneticPr fontId="3"/>
  </si>
  <si>
    <t>補助事業者</t>
    <rPh sb="0" eb="5">
      <t>ホジョジギョウシャ</t>
    </rPh>
    <phoneticPr fontId="3"/>
  </si>
  <si>
    <t>補助金等の名称</t>
    <rPh sb="0" eb="4">
      <t>ホジョキントウ</t>
    </rPh>
    <rPh sb="5" eb="7">
      <t>メイショウ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</si>
  <si>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</si>
  <si>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</si>
  <si>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</si>
  <si>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</si>
  <si>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</si>
  <si>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26"/>
  </si>
  <si>
    <t>確認者</t>
    <rPh sb="0" eb="3">
      <t>カクニンシャ</t>
    </rPh>
    <phoneticPr fontId="3"/>
  </si>
  <si>
    <t>補助事業等の経過
及び内容</t>
    <rPh sb="6" eb="8">
      <t>ケイカ</t>
    </rPh>
    <rPh sb="9" eb="10">
      <t>オヨ</t>
    </rPh>
    <rPh sb="11" eb="13">
      <t>ナイヨウ</t>
    </rPh>
    <phoneticPr fontId="3"/>
  </si>
  <si>
    <t>導入更新費</t>
    <rPh sb="0" eb="2">
      <t>ドウニュウ</t>
    </rPh>
    <rPh sb="4" eb="5">
      <t>ヒ</t>
    </rPh>
    <phoneticPr fontId="3"/>
  </si>
  <si>
    <t>様式第3号（第10条関係）</t>
  </si>
  <si>
    <t>補助金等交付請求書</t>
    <rPh sb="0" eb="3">
      <t>ホジョキン</t>
    </rPh>
    <rPh sb="3" eb="4">
      <t>トウ</t>
    </rPh>
    <rPh sb="4" eb="9">
      <t>コウフセイキュウショ</t>
    </rPh>
    <phoneticPr fontId="26"/>
  </si>
  <si>
    <t>（       　　　   ）</t>
  </si>
  <si>
    <t>←</t>
  </si>
  <si>
    <t>フリガナ</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</si>
  <si>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</si>
  <si>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</si>
  <si>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</si>
  <si>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</si>
  <si>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※補助金交付申請予定額【C】は、以下のとおり。（1,000円未満切り捨て）
　①生産性向上支援事業
　　補助対象経費【A－B】の合計金額の5分の１の額（上限200万円）
　　ただし、既存設備との入れ替えであって、炭素排出量の削減が見込まれるもの
　　である場合は、補助対象経費【A－B】の合計金額の4分の１の額（上限200万
    円）とする。
　②新分野進出支援事業
　　補助対象経費【A－B】の合計金額の3分の１の額（上限300万円）
※ 変更部分について【上段（　）書き：変更前】【下段：変更後】の
   上下二段書きで記載してください。</t>
  </si>
  <si>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</si>
  <si>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37通信業</t>
    <rPh sb="2" eb="5">
      <t>ツウシンギョウ</t>
    </rPh>
    <phoneticPr fontId="27"/>
  </si>
  <si>
    <t>氏名</t>
    <rPh sb="0" eb="2">
      <t>シメイ</t>
    </rPh>
    <phoneticPr fontId="3"/>
  </si>
  <si>
    <t>代表取締役</t>
    <rPh sb="0" eb="5">
      <t>ダイヒョウトリシマリヤク</t>
    </rPh>
    <phoneticPr fontId="3"/>
  </si>
  <si>
    <t>その他可燃性天然ガス</t>
  </si>
  <si>
    <t>受領する金銭の内容</t>
    <rPh sb="0" eb="2">
      <t>ジュリョウ</t>
    </rPh>
    <rPh sb="4" eb="6">
      <t>キンセン</t>
    </rPh>
    <rPh sb="7" eb="9">
      <t>ナイヨウ</t>
    </rPh>
    <phoneticPr fontId="3"/>
  </si>
  <si>
    <t>自己資金</t>
    <rPh sb="0" eb="4">
      <t>ジコシキン</t>
    </rPh>
    <phoneticPr fontId="3"/>
  </si>
  <si>
    <t>別紙3</t>
    <rPh sb="0" eb="2">
      <t>ベッシ</t>
    </rPh>
    <phoneticPr fontId="3"/>
  </si>
  <si>
    <t>金融機関名</t>
    <rPh sb="0" eb="5">
      <t>キンユウキカンメイ</t>
    </rPh>
    <phoneticPr fontId="3"/>
  </si>
  <si>
    <t>申請時添付書類</t>
    <rPh sb="0" eb="2">
      <t>シンセイ</t>
    </rPh>
    <rPh sb="2" eb="3">
      <t>ジ</t>
    </rPh>
    <rPh sb="3" eb="7">
      <t>テンプショルイ</t>
    </rPh>
    <phoneticPr fontId="3"/>
  </si>
  <si>
    <t>預金種目</t>
    <rPh sb="0" eb="2">
      <t>ヨキン</t>
    </rPh>
    <rPh sb="2" eb="4">
      <t>シュモク</t>
    </rPh>
    <phoneticPr fontId="3"/>
  </si>
  <si>
    <t>口座名義人　氏名</t>
    <rPh sb="0" eb="2">
      <t>コウザ</t>
    </rPh>
    <rPh sb="2" eb="5">
      <t>メイギニン</t>
    </rPh>
    <rPh sb="6" eb="8">
      <t>シメイ</t>
    </rPh>
    <phoneticPr fontId="3"/>
  </si>
  <si>
    <t>口座番号</t>
    <rPh sb="0" eb="2">
      <t>コウザ</t>
    </rPh>
    <rPh sb="2" eb="4">
      <t>バンゴウ</t>
    </rPh>
    <phoneticPr fontId="3"/>
  </si>
  <si>
    <t>09食料品製造業</t>
  </si>
  <si>
    <t>設備等の名称</t>
    <rPh sb="0" eb="2">
      <t>セツビ</t>
    </rPh>
    <rPh sb="2" eb="3">
      <t>トウ</t>
    </rPh>
    <rPh sb="4" eb="6">
      <t>メイショウ</t>
    </rPh>
    <phoneticPr fontId="3"/>
  </si>
  <si>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</si>
  <si>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</si>
  <si>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</si>
  <si>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補助事業等の内容を変更する理由</t>
    <rPh sb="6" eb="8">
      <t>ナイヨウ</t>
    </rPh>
    <rPh sb="9" eb="11">
      <t>ヘンコウ</t>
    </rPh>
    <rPh sb="13" eb="15">
      <t>リユウ</t>
    </rPh>
    <phoneticPr fontId="3"/>
  </si>
  <si>
    <t>報告時添付書類</t>
    <rPh sb="0" eb="3">
      <t>ホウコクジ</t>
    </rPh>
    <rPh sb="3" eb="7">
      <t>テンプショルイ</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</si>
  <si>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</si>
  <si>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</si>
  <si>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</si>
  <si>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別紙8</t>
    <rPh sb="0" eb="2">
      <t>ベッシ</t>
    </rPh>
    <phoneticPr fontId="3"/>
  </si>
  <si>
    <t>補 助 金 等 変 更 交 付 申 請 書</t>
    <rPh sb="8" eb="9">
      <t>ヘン</t>
    </rPh>
    <rPh sb="10" eb="11">
      <t>サラ</t>
    </rPh>
    <rPh sb="12" eb="13">
      <t>コウ</t>
    </rPh>
    <rPh sb="16" eb="17">
      <t>サル</t>
    </rPh>
    <rPh sb="18" eb="19">
      <t>ショウ</t>
    </rPh>
    <rPh sb="20" eb="21">
      <t>ショ</t>
    </rPh>
    <phoneticPr fontId="26"/>
  </si>
  <si>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</si>
  <si>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</si>
  <si>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</si>
  <si>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支店</t>
  </si>
  <si>
    <t>19ゴム製品製造業</t>
  </si>
  <si>
    <t>口 座 振 込 依 頼 書</t>
    <rPh sb="0" eb="1">
      <t>クチ</t>
    </rPh>
    <rPh sb="2" eb="3">
      <t>ザ</t>
    </rPh>
    <rPh sb="4" eb="5">
      <t>シン</t>
    </rPh>
    <rPh sb="6" eb="7">
      <t>コ</t>
    </rPh>
    <rPh sb="8" eb="9">
      <t>イ</t>
    </rPh>
    <rPh sb="10" eb="11">
      <t>ライ</t>
    </rPh>
    <rPh sb="12" eb="13">
      <t>ショ</t>
    </rPh>
    <phoneticPr fontId="26"/>
  </si>
  <si>
    <t>銀行</t>
  </si>
  <si>
    <t>(ものづくり産業支援センター提出用）</t>
    <rPh sb="6" eb="10">
      <t>サンギョウシエン</t>
    </rPh>
    <rPh sb="14" eb="17">
      <t>テイシュツヨウ</t>
    </rPh>
    <phoneticPr fontId="3"/>
  </si>
  <si>
    <t>その他経費</t>
    <rPh sb="2" eb="3">
      <t>タ</t>
    </rPh>
    <rPh sb="3" eb="5">
      <t>ケイヒ</t>
    </rPh>
    <phoneticPr fontId="3"/>
  </si>
  <si>
    <t>今後支払う額</t>
    <rPh sb="0" eb="4">
      <t>コンゴシハラ</t>
    </rPh>
    <rPh sb="5" eb="6">
      <t>ガク</t>
    </rPh>
    <phoneticPr fontId="3"/>
  </si>
  <si>
    <t>）</t>
  </si>
  <si>
    <t>担当者名：</t>
    <rPh sb="0" eb="3">
      <t>タントウシャ</t>
    </rPh>
    <rPh sb="3" eb="4">
      <t>メイ</t>
    </rPh>
    <phoneticPr fontId="3"/>
  </si>
  <si>
    <t>連番</t>
    <rPh sb="0" eb="2">
      <t>レンバン</t>
    </rPh>
    <phoneticPr fontId="3"/>
  </si>
  <si>
    <t>補助金名</t>
    <rPh sb="0" eb="4">
      <t>ホジョキンメイ</t>
    </rPh>
    <phoneticPr fontId="3"/>
  </si>
  <si>
    <t>所有形態</t>
    <rPh sb="0" eb="4">
      <t>ショユウケイタイ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</si>
  <si>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</si>
  <si>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</si>
  <si>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</si>
  <si>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</si>
  <si>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</si>
  <si>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</si>
  <si>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</si>
  <si>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中国電力㈱からの買電
からの買電</t>
    <rPh sb="0" eb="4">
      <t>チュウゴクデンリョク</t>
    </rPh>
    <rPh sb="8" eb="10">
      <t>カイデン</t>
    </rPh>
    <phoneticPr fontId="3"/>
  </si>
  <si>
    <t>松江市人材育成支援事業補助金</t>
    <rPh sb="0" eb="3">
      <t>マツエシ</t>
    </rPh>
    <rPh sb="3" eb="7">
      <t>ジンザイイクセイ</t>
    </rPh>
    <rPh sb="7" eb="9">
      <t>シエン</t>
    </rPh>
    <rPh sb="9" eb="11">
      <t>ジギョウ</t>
    </rPh>
    <rPh sb="11" eb="14">
      <t>ホジョキン</t>
    </rPh>
    <phoneticPr fontId="3"/>
  </si>
  <si>
    <t>備品購入費</t>
    <rPh sb="0" eb="5">
      <t>ビヒンコウニュウヒ</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</si>
  <si>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</si>
  <si>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（別紙３）事業報告書のとおり</t>
    <rPh sb="1" eb="3">
      <t>ベッシ</t>
    </rPh>
    <rPh sb="5" eb="10">
      <t>ジギョウホウコクショ</t>
    </rPh>
    <phoneticPr fontId="3"/>
  </si>
  <si>
    <t>松江市販路開拓支援事業補助金</t>
    <rPh sb="0" eb="3">
      <t>マツエシ</t>
    </rPh>
    <rPh sb="3" eb="14">
      <t>ハンロカイタクシエンジギョウホジョキン</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</si>
  <si>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</si>
  <si>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基本情報設定</t>
    <rPh sb="0" eb="4">
      <t>キホンジョウホウ</t>
    </rPh>
    <rPh sb="4" eb="6">
      <t>セッテイ</t>
    </rPh>
    <phoneticPr fontId="3"/>
  </si>
  <si>
    <t>設備の名称</t>
    <rPh sb="0" eb="2">
      <t>セツビ</t>
    </rPh>
    <rPh sb="3" eb="5">
      <t>メイショウ</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</si>
  <si>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</si>
  <si>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</si>
  <si>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製造現場デジタル化支援事業</t>
    <rPh sb="0" eb="4">
      <t>セイゾウゲンバ</t>
    </rPh>
    <rPh sb="8" eb="9">
      <t>カ</t>
    </rPh>
    <rPh sb="9" eb="11">
      <t>シエン</t>
    </rPh>
    <rPh sb="11" eb="13">
      <t>ジギョウ</t>
    </rPh>
    <phoneticPr fontId="3"/>
  </si>
  <si>
    <t>１．事業計画書
２．IT等の導入の概要がわかるもの
３．IT等の導入にかかる経費の見積書及びその明細
４．直近2期分の決算書の写し</t>
  </si>
  <si>
    <t>〇〇　〇〇　</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</si>
  <si>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</si>
  <si>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</si>
  <si>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</si>
  <si>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</si>
  <si>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人材確保支援事業</t>
    <rPh sb="0" eb="4">
      <t>ジンザイカクホ</t>
    </rPh>
    <rPh sb="4" eb="8">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</si>
  <si>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</si>
  <si>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</si>
  <si>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</si>
  <si>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</si>
  <si>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</si>
  <si>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その他の燃料</t>
    <rPh sb="2" eb="3">
      <t>タ</t>
    </rPh>
    <rPh sb="4" eb="6">
      <t>ネンリョウ</t>
    </rPh>
    <phoneticPr fontId="28"/>
  </si>
  <si>
    <t>トライアル事業</t>
    <rPh sb="5" eb="7">
      <t>ジギョウ</t>
    </rPh>
    <phoneticPr fontId="3"/>
  </si>
  <si>
    <t>実用化製品化事業</t>
    <rPh sb="0" eb="3">
      <t>ジツヨウカ</t>
    </rPh>
    <rPh sb="3" eb="6">
      <t>セイヒンカ</t>
    </rPh>
    <rPh sb="6" eb="8">
      <t>ジギョウ</t>
    </rPh>
    <phoneticPr fontId="3"/>
  </si>
  <si>
    <t>技術指導受入費</t>
    <rPh sb="0" eb="4">
      <t>ギジュツシドウ</t>
    </rPh>
    <rPh sb="4" eb="7">
      <t>ウケイレヒ</t>
    </rPh>
    <phoneticPr fontId="3"/>
  </si>
  <si>
    <t>(1)近年設備投資を行っておらず、現在の受注量を大幅に増加させることは難しいこと、(2)熟練工が定年退職の時期を迎えており、適切な工程設計ができる人員が不足しているほか、長年の経験を活かした歩留まりの改善や品質の向上を図るには限界があることが、今後、当社の生産性を高め、業績を伸ばしていくうえでの課題である。</t>
  </si>
  <si>
    <t>小規模企業者支援事業</t>
    <rPh sb="0" eb="6">
      <t>ショウキボキギョウシャ</t>
    </rPh>
    <rPh sb="6" eb="8">
      <t>シエン</t>
    </rPh>
    <rPh sb="8" eb="10">
      <t>ジギョウ</t>
    </rPh>
    <phoneticPr fontId="3"/>
  </si>
  <si>
    <t>1回目</t>
    <rPh sb="1" eb="3">
      <t>カイメ</t>
    </rPh>
    <phoneticPr fontId="3"/>
  </si>
  <si>
    <t>★補助金申請欄</t>
    <rPh sb="1" eb="4">
      <t>ホジョキン</t>
    </rPh>
    <rPh sb="4" eb="6">
      <t>シンセイ</t>
    </rPh>
    <rPh sb="6" eb="7">
      <t>ラン</t>
    </rPh>
    <phoneticPr fontId="3"/>
  </si>
  <si>
    <t>取締役</t>
    <rPh sb="0" eb="3">
      <t>トリシマリヤク</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</si>
  <si>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</si>
  <si>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円）</t>
    <rPh sb="0" eb="1">
      <t>エン</t>
    </rPh>
    <phoneticPr fontId="3"/>
  </si>
  <si>
    <t>代表</t>
    <rPh sb="0" eb="2">
      <t>ダイヒョウ</t>
    </rPh>
    <phoneticPr fontId="3"/>
  </si>
  <si>
    <t>松江市設備導入支援事業補助金に係る設備導入計画書の提出について</t>
    <rPh sb="0" eb="3">
      <t>マツエシ</t>
    </rPh>
    <rPh sb="3" eb="11">
      <t>セツビドウニュウシエンジギョウ</t>
    </rPh>
    <rPh sb="11" eb="14">
      <t>ホジョキン</t>
    </rPh>
    <rPh sb="15" eb="16">
      <t>カカワ</t>
    </rPh>
    <rPh sb="17" eb="19">
      <t>セツビ</t>
    </rPh>
    <rPh sb="19" eb="21">
      <t>ドウニュウ</t>
    </rPh>
    <rPh sb="21" eb="24">
      <t>ケイカクショ</t>
    </rPh>
    <rPh sb="25" eb="27">
      <t>テイシュツ</t>
    </rPh>
    <phoneticPr fontId="3"/>
  </si>
  <si>
    <t>代表社員</t>
    <rPh sb="0" eb="4">
      <t>ダイヒョウシャイン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</si>
  <si>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</si>
  <si>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</si>
  <si>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</si>
  <si>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</si>
  <si>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t>
  </si>
  <si>
    <t>企業名</t>
    <rPh sb="0" eb="3">
      <t>キギョウメイ</t>
    </rPh>
    <phoneticPr fontId="3"/>
  </si>
  <si>
    <t>人</t>
    <rPh sb="0" eb="1">
      <t>ニン</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</si>
  <si>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</si>
  <si>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</si>
  <si>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</si>
  <si>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</si>
  <si>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</si>
  <si>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</si>
  <si>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合計</t>
    <rPh sb="0" eb="2">
      <t>ゴウケイ</t>
    </rPh>
    <phoneticPr fontId="29"/>
  </si>
  <si>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</si>
  <si>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</si>
  <si>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</si>
  <si>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</si>
  <si>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</si>
  <si>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</si>
  <si>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</si>
  <si>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補助事業等</t>
    <rPh sb="0" eb="1">
      <t>ホ</t>
    </rPh>
    <rPh sb="1" eb="2">
      <t>スケ</t>
    </rPh>
    <rPh sb="2" eb="3">
      <t>コト</t>
    </rPh>
    <rPh sb="3" eb="4">
      <t>ゴウ</t>
    </rPh>
    <rPh sb="4" eb="5">
      <t>トウ</t>
    </rPh>
    <phoneticPr fontId="26"/>
  </si>
  <si>
    <t>産業財産権導入費</t>
    <rPh sb="0" eb="2">
      <t>サンギョウ</t>
    </rPh>
    <rPh sb="2" eb="5">
      <t>ザイサンケン</t>
    </rPh>
    <rPh sb="5" eb="8">
      <t>ドウニュウヒ</t>
    </rPh>
    <phoneticPr fontId="3"/>
  </si>
  <si>
    <t>経費区分</t>
    <rPh sb="0" eb="2">
      <t>ケイヒ</t>
    </rPh>
    <rPh sb="2" eb="4">
      <t>クブン</t>
    </rPh>
    <phoneticPr fontId="3"/>
  </si>
  <si>
    <t>31輸送用機械器具製造業</t>
  </si>
  <si>
    <t>中分類</t>
    <rPh sb="0" eb="1">
      <t>チュウ</t>
    </rPh>
    <rPh sb="1" eb="3">
      <t>ブンルイ</t>
    </rPh>
    <phoneticPr fontId="3"/>
  </si>
  <si>
    <t>④
CO2排出量
（t-CO2)</t>
    <rPh sb="5" eb="7">
      <t>ハイシュツ</t>
    </rPh>
    <rPh sb="7" eb="8">
      <t>リョウ</t>
    </rPh>
    <phoneticPr fontId="26"/>
  </si>
  <si>
    <t>補助金等の受領額</t>
  </si>
  <si>
    <t>１．補助金等交付決定通知書又は補助金等確定通知書
　　の写し</t>
  </si>
  <si>
    <t>設備導入による効果</t>
    <rPh sb="2" eb="4">
      <t>ドウニュウ</t>
    </rPh>
    <phoneticPr fontId="3"/>
  </si>
  <si>
    <t>（</t>
  </si>
  <si>
    <t>松江市設備導入支援事業補助金</t>
  </si>
  <si>
    <t>…B</t>
  </si>
  <si>
    <t>１．普通</t>
  </si>
  <si>
    <t>支援機関名：</t>
    <rPh sb="0" eb="5">
      <t>シエンキカンメイ</t>
    </rPh>
    <phoneticPr fontId="3"/>
  </si>
  <si>
    <t>上記以外の
買電</t>
    <rPh sb="0" eb="2">
      <t>ジョウキ</t>
    </rPh>
    <rPh sb="2" eb="4">
      <t>イガイ</t>
    </rPh>
    <rPh sb="6" eb="8">
      <t>カイデン</t>
    </rPh>
    <phoneticPr fontId="26"/>
  </si>
  <si>
    <t>別紙1</t>
    <rPh sb="0" eb="2">
      <t>ベッシ</t>
    </rPh>
    <phoneticPr fontId="3"/>
  </si>
  <si>
    <t>30情報通信機械器具製造業</t>
  </si>
  <si>
    <t>1 企業概要</t>
    <rPh sb="2" eb="6">
      <t>キギョウガイヨウ</t>
    </rPh>
    <phoneticPr fontId="3"/>
  </si>
  <si>
    <t>会社名</t>
    <rPh sb="0" eb="3">
      <t>カイシャメイ</t>
    </rPh>
    <phoneticPr fontId="3"/>
  </si>
  <si>
    <t>エネルギーの種類</t>
    <rPh sb="6" eb="8">
      <t>シュルイ</t>
    </rPh>
    <phoneticPr fontId="28"/>
  </si>
  <si>
    <t>代表者役職・氏名</t>
    <rPh sb="0" eb="3">
      <t>ダイヒョウシャ</t>
    </rPh>
    <rPh sb="3" eb="5">
      <t>ヤクショク</t>
    </rPh>
    <rPh sb="6" eb="8">
      <t>シメイ</t>
    </rPh>
    <phoneticPr fontId="3"/>
  </si>
  <si>
    <t>業種</t>
    <rPh sb="0" eb="2">
      <t>ギョウシュ</t>
    </rPh>
    <phoneticPr fontId="3"/>
  </si>
  <si>
    <t>40インターネット附随サービス業</t>
    <rPh sb="9" eb="11">
      <t>フズイ</t>
    </rPh>
    <rPh sb="15" eb="16">
      <t>ギョウ</t>
    </rPh>
    <phoneticPr fontId="27"/>
  </si>
  <si>
    <t>大分類</t>
    <rPh sb="0" eb="3">
      <t>ダイブンルイ</t>
    </rPh>
    <phoneticPr fontId="3"/>
  </si>
  <si>
    <t>25はん用機械器具製造業</t>
  </si>
  <si>
    <t>ITツール・IoT
デバイス導入費</t>
    <rPh sb="14" eb="16">
      <t>ドウニュウ</t>
    </rPh>
    <rPh sb="16" eb="17">
      <t>ヒ</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</si>
  <si>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</si>
  <si>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</si>
  <si>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資本又は出資金額</t>
    <rPh sb="0" eb="2">
      <t>シホン</t>
    </rPh>
    <rPh sb="2" eb="3">
      <t>マタ</t>
    </rPh>
    <rPh sb="4" eb="8">
      <t>シュッシキンガク</t>
    </rPh>
    <phoneticPr fontId="3"/>
  </si>
  <si>
    <t>郵便番号（ハイフンなし）</t>
    <rPh sb="0" eb="4">
      <t>ユウビンバンゴウ</t>
    </rPh>
    <phoneticPr fontId="3"/>
  </si>
  <si>
    <t>担当者所属・氏名</t>
    <rPh sb="0" eb="3">
      <t>タントウシャ</t>
    </rPh>
    <rPh sb="3" eb="5">
      <t>ショゾク</t>
    </rPh>
    <rPh sb="6" eb="8">
      <t>シメイ</t>
    </rPh>
    <phoneticPr fontId="3"/>
  </si>
  <si>
    <t>(電話：</t>
    <rPh sb="1" eb="3">
      <t>デンワ</t>
    </rPh>
    <phoneticPr fontId="3"/>
  </si>
  <si>
    <t>石油系炭化水素ガス</t>
  </si>
  <si>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</si>
  <si>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</si>
  <si>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</si>
  <si>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</si>
  <si>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</si>
  <si>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その他</t>
    <rPh sb="2" eb="3">
      <t>タ</t>
    </rPh>
    <phoneticPr fontId="3"/>
  </si>
  <si>
    <t>（上段（　）書き：変更前、下段：変更後）</t>
  </si>
  <si>
    <t>合計</t>
    <rPh sb="0" eb="2">
      <t>ゴウケイ</t>
    </rPh>
    <phoneticPr fontId="3"/>
  </si>
  <si>
    <t>補助事業に
要する経費
【A】</t>
    <rPh sb="0" eb="2">
      <t>ホジョ</t>
    </rPh>
    <rPh sb="2" eb="4">
      <t>ジギョウ</t>
    </rPh>
    <rPh sb="6" eb="7">
      <t>ヨウ</t>
    </rPh>
    <rPh sb="9" eb="11">
      <t>ケイヒ</t>
    </rPh>
    <phoneticPr fontId="3"/>
  </si>
  <si>
    <t>補助対象経費
【A－B】</t>
    <rPh sb="0" eb="6">
      <t>ホジョタイショウケイヒ</t>
    </rPh>
    <phoneticPr fontId="3"/>
  </si>
  <si>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</si>
  <si>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</si>
  <si>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</si>
  <si>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</si>
  <si>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導入設備</t>
    <rPh sb="0" eb="2">
      <t>ドウニュウ</t>
    </rPh>
    <rPh sb="2" eb="4">
      <t>セツビ</t>
    </rPh>
    <phoneticPr fontId="28"/>
  </si>
  <si>
    <t>12木材・木製品製造業</t>
  </si>
  <si>
    <t>14パルプ・紙・紙加工品製造業</t>
  </si>
  <si>
    <t>委託費</t>
    <rPh sb="0" eb="2">
      <t>イタク</t>
    </rPh>
    <rPh sb="2" eb="3">
      <t>ヒ</t>
    </rPh>
    <phoneticPr fontId="3"/>
  </si>
  <si>
    <t>15印刷・同関連業</t>
  </si>
  <si>
    <t>16化学工業</t>
  </si>
  <si>
    <t>松江市設備導入支援事業補助金に係る設備等の事前払いについて</t>
  </si>
  <si>
    <t>17石油製品・石炭製品製造業</t>
  </si>
  <si>
    <t>18プラスチック製品製造業</t>
  </si>
  <si>
    <t>20なめし革・同製品・毛皮製造業</t>
  </si>
  <si>
    <t>１．変更事業計画書
    ※ただし、完了日の変更のみの場合は不要とする。</t>
    <rPh sb="2" eb="4">
      <t>ヘンコウ</t>
    </rPh>
    <rPh sb="4" eb="9">
      <t>ジギョウケイカクショ</t>
    </rPh>
    <rPh sb="19" eb="22">
      <t>カンリョウビ</t>
    </rPh>
    <rPh sb="23" eb="25">
      <t>ヘンコウ</t>
    </rPh>
    <rPh sb="28" eb="30">
      <t>バアイ</t>
    </rPh>
    <rPh sb="31" eb="33">
      <t>フヨウ</t>
    </rPh>
    <phoneticPr fontId="3"/>
  </si>
  <si>
    <t>21窯業・土石製品製造業</t>
  </si>
  <si>
    <t>24金属製品製造業</t>
  </si>
  <si>
    <t>22鉄鋼業</t>
  </si>
  <si>
    <t>23非鉄金属製造業</t>
  </si>
  <si>
    <t>27業務用機械器具製造業</t>
  </si>
  <si>
    <t>28電子部品・デバイス・電子回路製造業</t>
  </si>
  <si>
    <t>29電気機械器具製造業</t>
  </si>
  <si>
    <t>32その他の製造業</t>
  </si>
  <si>
    <t>38放送業</t>
    <rPh sb="2" eb="5">
      <t>ホウソウギョウ</t>
    </rPh>
    <phoneticPr fontId="27"/>
  </si>
  <si>
    <t>39情報サービス業</t>
    <rPh sb="2" eb="4">
      <t>ジョウホウ</t>
    </rPh>
    <rPh sb="8" eb="9">
      <t>ギョウ</t>
    </rPh>
    <phoneticPr fontId="27"/>
  </si>
  <si>
    <t>41映像・音声・文字情報制作業</t>
    <rPh sb="2" eb="4">
      <t>エイゾウ</t>
    </rPh>
    <rPh sb="5" eb="7">
      <t>オンセイ</t>
    </rPh>
    <rPh sb="8" eb="10">
      <t>モジ</t>
    </rPh>
    <rPh sb="10" eb="12">
      <t>ジョウホウ</t>
    </rPh>
    <rPh sb="12" eb="14">
      <t>セイサク</t>
    </rPh>
    <rPh sb="14" eb="15">
      <t>ギョウ</t>
    </rPh>
    <phoneticPr fontId="27"/>
  </si>
  <si>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</si>
  <si>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</si>
  <si>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</si>
  <si>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</si>
  <si>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ものづくり関心向上啓発活動支援事業</t>
  </si>
  <si>
    <t>3 収支決算</t>
    <rPh sb="2" eb="4">
      <t>シュウシ</t>
    </rPh>
    <rPh sb="4" eb="6">
      <t>ケッサン</t>
    </rPh>
    <phoneticPr fontId="3"/>
  </si>
  <si>
    <t>設備導入の目的</t>
    <rPh sb="0" eb="2">
      <t>セツビ</t>
    </rPh>
    <rPh sb="2" eb="4">
      <t>ドウニュウ</t>
    </rPh>
    <rPh sb="5" eb="7">
      <t>モクテキ</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</si>
  <si>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</si>
  <si>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</si>
  <si>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</si>
  <si>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</si>
  <si>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</si>
  <si>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</si>
  <si>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ｔ</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</si>
  <si>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</si>
  <si>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3 設備導入
の概要
※変更箇所
　のみ記載</t>
    <rPh sb="2" eb="4">
      <t>セツビ</t>
    </rPh>
    <rPh sb="4" eb="6">
      <t>ドウニュウ</t>
    </rPh>
    <rPh sb="8" eb="10">
      <t>ガイヨウ</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</si>
  <si>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</si>
  <si>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</si>
  <si>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センター
使用欄</t>
    <rPh sb="5" eb="8">
      <t>シヨウラン</t>
    </rPh>
    <phoneticPr fontId="3"/>
  </si>
  <si>
    <t>事前払いする額</t>
    <rPh sb="0" eb="3">
      <t>ジゼンバラ</t>
    </rPh>
    <rPh sb="6" eb="7">
      <t>ガク</t>
    </rPh>
    <phoneticPr fontId="3"/>
  </si>
  <si>
    <t>今年度本補助金交付決定額（他申請分）</t>
    <rPh sb="0" eb="3">
      <t>コンネンド</t>
    </rPh>
    <rPh sb="3" eb="7">
      <t>ホンホジョキン</t>
    </rPh>
    <rPh sb="7" eb="12">
      <t>コウフケッテイガク</t>
    </rPh>
    <rPh sb="13" eb="17">
      <t>タシンセイブン</t>
    </rPh>
    <phoneticPr fontId="3"/>
  </si>
  <si>
    <t>変更回数</t>
    <rPh sb="0" eb="4">
      <t>ヘンコウカイスウ</t>
    </rPh>
    <phoneticPr fontId="3"/>
  </si>
  <si>
    <t>千ｍ３</t>
  </si>
  <si>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</si>
  <si>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</si>
  <si>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</si>
  <si>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</si>
  <si>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</si>
  <si>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</si>
  <si>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</si>
  <si>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</si>
  <si>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</si>
  <si>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</si>
  <si>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氏名又は団体名</t>
    <rPh sb="0" eb="2">
      <t>シメイ</t>
    </rPh>
    <rPh sb="2" eb="3">
      <t>マタ</t>
    </rPh>
    <rPh sb="4" eb="6">
      <t>ダンタイ</t>
    </rPh>
    <rPh sb="6" eb="7">
      <t>メイ</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</si>
  <si>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</si>
  <si>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</si>
  <si>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</si>
  <si>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※補助金交付申請予定額【C】は、以下のとおり。（1,000円未満切り捨て）
　①生産性向上支援事業
　　補助対象経費【A－B】の合計金額の5分の１の額（上限200万円）
　　ただし、既存設備との入れ替えであって、炭素排出量の削減が見込まれるもの
　　である場合は、補助対象経費【A－B】の合計金額の4分の１の額（上限200万
    円）とする。
　②新分野進出支援事業
　　補助対象経費【A－B】の合計金額の3分の１の額（上限300万円）</t>
  </si>
  <si>
    <t>設備改修費</t>
    <rPh sb="0" eb="2">
      <t>セツビ</t>
    </rPh>
    <rPh sb="2" eb="5">
      <t>カイシュウヒ</t>
    </rPh>
    <phoneticPr fontId="3"/>
  </si>
  <si>
    <t>②
熱量換算係数
(GJ/単位）</t>
    <rPh sb="2" eb="8">
      <t>ネツリョウカンサンケイスウ</t>
    </rPh>
    <rPh sb="13" eb="15">
      <t>タンイ</t>
    </rPh>
    <phoneticPr fontId="28"/>
  </si>
  <si>
    <t>補修費</t>
    <rPh sb="0" eb="3">
      <t>ホシュウヒ</t>
    </rPh>
    <phoneticPr fontId="3"/>
  </si>
  <si>
    <t>設備導入の概要</t>
    <rPh sb="0" eb="2">
      <t>セツビ</t>
    </rPh>
    <rPh sb="2" eb="4">
      <t>ドウニュウ</t>
    </rPh>
    <rPh sb="5" eb="7">
      <t>ガイヨウ</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</si>
  <si>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</si>
  <si>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</si>
  <si>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経営に対する自社評価※３</t>
    <rPh sb="0" eb="2">
      <t>ケイエイ</t>
    </rPh>
    <rPh sb="3" eb="4">
      <t>タイ</t>
    </rPh>
    <rPh sb="6" eb="8">
      <t>ジシャ</t>
    </rPh>
    <rPh sb="8" eb="10">
      <t>ヒョウカ</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</si>
  <si>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</si>
  <si>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</si>
  <si>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</si>
  <si>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松江市ものづくり関心向上啓発活動支援事業補助金</t>
    <rPh sb="0" eb="3">
      <t>マツエシ</t>
    </rPh>
    <rPh sb="8" eb="10">
      <t>カンシン</t>
    </rPh>
    <rPh sb="10" eb="12">
      <t>コウジョウ</t>
    </rPh>
    <rPh sb="12" eb="16">
      <t>ケイハツカツドウ</t>
    </rPh>
    <rPh sb="16" eb="23">
      <t>シエンジギョウホジョキン</t>
    </rPh>
    <phoneticPr fontId="3"/>
  </si>
  <si>
    <t>１．事業計画書
２．企業グループの概要がわかるもの
３．幹事選定報告書
４．定款又はこれに準ずる規約、会則等
５．補助事業の概要補足資料
６．直近2期分の決算書の写し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61">
      <t>ホジョジギョウ</t>
    </rPh>
    <rPh sb="62" eb="64">
      <t>ガイヨウ</t>
    </rPh>
    <rPh sb="64" eb="68">
      <t>ホソクシリョウ</t>
    </rPh>
    <rPh sb="71" eb="73">
      <t>チョッキン</t>
    </rPh>
    <rPh sb="74" eb="76">
      <t>キブン</t>
    </rPh>
    <rPh sb="77" eb="80">
      <t>ケッサンショ</t>
    </rPh>
    <rPh sb="81" eb="82">
      <t>ウツ</t>
    </rPh>
    <rPh sb="89" eb="92">
      <t>シンセイシャ</t>
    </rPh>
    <rPh sb="93" eb="95">
      <t>キギョウ</t>
    </rPh>
    <rPh sb="100" eb="102">
      <t>バアイ</t>
    </rPh>
    <rPh sb="104" eb="106">
      <t>ヒツヨウ</t>
    </rPh>
    <phoneticPr fontId="3"/>
  </si>
  <si>
    <t>年間活動量の積算</t>
    <rPh sb="0" eb="2">
      <t>ネンカン</t>
    </rPh>
    <rPh sb="2" eb="5">
      <t>カツドウリョウ</t>
    </rPh>
    <rPh sb="6" eb="8">
      <t>セキサン</t>
    </rPh>
    <phoneticPr fontId="3"/>
  </si>
  <si>
    <t>広告宣伝費</t>
    <rPh sb="0" eb="2">
      <t>コウコク</t>
    </rPh>
    <rPh sb="2" eb="5">
      <t>センデンヒ</t>
    </rPh>
    <phoneticPr fontId="3"/>
  </si>
  <si>
    <t>使用料</t>
    <rPh sb="0" eb="3">
      <t>シヨウリョウ</t>
    </rPh>
    <phoneticPr fontId="3"/>
  </si>
  <si>
    <t>謝金・委託費</t>
    <rPh sb="0" eb="2">
      <t>シャキン</t>
    </rPh>
    <rPh sb="3" eb="6">
      <t>イタクヒ</t>
    </rPh>
    <phoneticPr fontId="3"/>
  </si>
  <si>
    <t>2 設備を
　導入する
　施設の概要</t>
    <rPh sb="2" eb="4">
      <t>セツビ</t>
    </rPh>
    <rPh sb="7" eb="9">
      <t>ドウニュウ</t>
    </rPh>
    <rPh sb="13" eb="15">
      <t>シセツ</t>
    </rPh>
    <rPh sb="16" eb="18">
      <t>ガイヨウ</t>
    </rPh>
    <phoneticPr fontId="3"/>
  </si>
  <si>
    <t>施設等所在地</t>
    <rPh sb="0" eb="2">
      <t>シセツ</t>
    </rPh>
    <rPh sb="2" eb="3">
      <t>トウ</t>
    </rPh>
    <rPh sb="3" eb="6">
      <t>ショザイチ</t>
    </rPh>
    <phoneticPr fontId="3"/>
  </si>
  <si>
    <t>主要製品等</t>
    <rPh sb="0" eb="4">
      <t>シュヨウセイヒン</t>
    </rPh>
    <rPh sb="4" eb="5">
      <t>トウ</t>
    </rPh>
    <phoneticPr fontId="3"/>
  </si>
  <si>
    <t>Ａ重油</t>
  </si>
  <si>
    <t>事業区分</t>
    <rPh sb="0" eb="4">
      <t>ジギョウクブン</t>
    </rPh>
    <phoneticPr fontId="3"/>
  </si>
  <si>
    <t>設備導入により
期待される効果</t>
    <rPh sb="0" eb="2">
      <t>セツビ</t>
    </rPh>
    <rPh sb="2" eb="4">
      <t>ドウニュウ</t>
    </rPh>
    <rPh sb="8" eb="10">
      <t>キタイ</t>
    </rPh>
    <rPh sb="13" eb="15">
      <t>コウカ</t>
    </rPh>
    <phoneticPr fontId="3"/>
  </si>
  <si>
    <t>炭素排出量
削減効果</t>
    <rPh sb="0" eb="2">
      <t>タンソ</t>
    </rPh>
    <rPh sb="2" eb="5">
      <t>ハイシュツリョウ</t>
    </rPh>
    <rPh sb="6" eb="10">
      <t>サクゲンコウカ</t>
    </rPh>
    <phoneticPr fontId="3"/>
  </si>
  <si>
    <t>数量</t>
    <rPh sb="0" eb="2">
      <t>スウリョウ</t>
    </rPh>
    <phoneticPr fontId="3"/>
  </si>
  <si>
    <t>単価</t>
    <rPh sb="0" eb="2">
      <t>タンカ</t>
    </rPh>
    <phoneticPr fontId="3"/>
  </si>
  <si>
    <t>設備の種類（※）</t>
    <rPh sb="0" eb="2">
      <t>セツビ</t>
    </rPh>
    <rPh sb="3" eb="5">
      <t>シュルイ</t>
    </rPh>
    <phoneticPr fontId="3"/>
  </si>
  <si>
    <t>既存設備</t>
    <rPh sb="0" eb="4">
      <t>キゾンセツビ</t>
    </rPh>
    <phoneticPr fontId="28"/>
  </si>
  <si>
    <t>※設備の場合に、減価償却資産の耐用年数等に関する省令別表第二（機械及び
　装置の耐用年数表）に規定されている設備の種類を記載すること。</t>
    <rPh sb="60" eb="62">
      <t>キサイ</t>
    </rPh>
    <phoneticPr fontId="3"/>
  </si>
  <si>
    <t>（電話：</t>
    <rPh sb="1" eb="3">
      <t>デンワ</t>
    </rPh>
    <phoneticPr fontId="3"/>
  </si>
  <si>
    <t>所在地</t>
    <rPh sb="0" eb="3">
      <t>ショザイチ</t>
    </rPh>
    <phoneticPr fontId="3"/>
  </si>
  <si>
    <t>契約日</t>
    <rPh sb="0" eb="2">
      <t>ケイヤク</t>
    </rPh>
    <rPh sb="2" eb="3">
      <t>ビ</t>
    </rPh>
    <phoneticPr fontId="3"/>
  </si>
  <si>
    <t>引渡日</t>
    <rPh sb="0" eb="2">
      <t>ヒキワタシ</t>
    </rPh>
    <rPh sb="2" eb="3">
      <t>ビ</t>
    </rPh>
    <phoneticPr fontId="3"/>
  </si>
  <si>
    <t>※補助金交付申請予定額【C】は、以下のとおり。（1,000円未満切り捨て）
　①生産性向上支援事業
　　補助対象経費【A－B】の合計金額の5分の１の額（上限200万円）
　　ただし、既存設備との入れ替えであって、炭素排出量の削減が見込まれるもの
　　である場合は、補助対象経費【A－B】の合計金額の4分の１の額（上限200万
    円）とする。
　②新分野進出支援事業
　　補助対象経費【A－B】の合計金額の3分の１の額（上限300万円）
※交付申請時および変更交付申請時と変更となった経費がある場合は、下段に
　変更後の経費を記入してください。</t>
  </si>
  <si>
    <t>別紙7</t>
    <rPh sb="0" eb="2">
      <t>ベッシ</t>
    </rPh>
    <phoneticPr fontId="3"/>
  </si>
  <si>
    <t>t-CO2</t>
  </si>
  <si>
    <t>支払予定日</t>
    <rPh sb="0" eb="5">
      <t>シハライヨテイビ</t>
    </rPh>
    <phoneticPr fontId="3"/>
  </si>
  <si>
    <t>取得費用総額</t>
    <rPh sb="0" eb="4">
      <t>シュトクヒヨウ</t>
    </rPh>
    <rPh sb="4" eb="6">
      <t>ソウガク</t>
    </rPh>
    <phoneticPr fontId="3"/>
  </si>
  <si>
    <t>円（うち消費税等</t>
    <rPh sb="0" eb="1">
      <t>エン</t>
    </rPh>
    <rPh sb="4" eb="7">
      <t>ショウヒゼイ</t>
    </rPh>
    <rPh sb="7" eb="8">
      <t>トウ</t>
    </rPh>
    <phoneticPr fontId="3"/>
  </si>
  <si>
    <t>（あて先）松江市長</t>
    <rPh sb="3" eb="4">
      <t>サキ</t>
    </rPh>
    <rPh sb="5" eb="9">
      <t>マツエシチョウ</t>
    </rPh>
    <phoneticPr fontId="3"/>
  </si>
  <si>
    <t>申請人</t>
    <rPh sb="0" eb="2">
      <t>シンセイ</t>
    </rPh>
    <rPh sb="2" eb="3">
      <t>ニン</t>
    </rPh>
    <phoneticPr fontId="3"/>
  </si>
  <si>
    <t>現状認識</t>
    <rPh sb="0" eb="4">
      <t>ゲンジョウニンシキ</t>
    </rPh>
    <phoneticPr fontId="3"/>
  </si>
  <si>
    <t>及び代表者氏名</t>
    <rPh sb="0" eb="1">
      <t>オヨ</t>
    </rPh>
    <rPh sb="2" eb="7">
      <t>ダイヒョウシャシメイ</t>
    </rPh>
    <phoneticPr fontId="3"/>
  </si>
  <si>
    <t>別紙2</t>
    <rPh sb="0" eb="2">
      <t>ベッシ</t>
    </rPh>
    <phoneticPr fontId="3"/>
  </si>
  <si>
    <t>付で申請した設備導入計画書に基づく設備の導入にあたり、</t>
  </si>
  <si>
    <t>　      事前払いを行う必要がありますので下記のとおり申請します。</t>
    <rPh sb="14" eb="16">
      <t>ヒツヨウ</t>
    </rPh>
    <phoneticPr fontId="3"/>
  </si>
  <si>
    <t>主たる導入設備の概要</t>
    <rPh sb="0" eb="1">
      <t>シュ</t>
    </rPh>
    <rPh sb="3" eb="7">
      <t>ドウニュウセツビ</t>
    </rPh>
    <rPh sb="8" eb="10">
      <t>ガイヨウ</t>
    </rPh>
    <phoneticPr fontId="3"/>
  </si>
  <si>
    <t>引渡予定日</t>
    <rPh sb="0" eb="2">
      <t>ヒキワタシ</t>
    </rPh>
    <rPh sb="2" eb="5">
      <t>ヨテイビ</t>
    </rPh>
    <phoneticPr fontId="3"/>
  </si>
  <si>
    <t>松江商工会議所</t>
    <rPh sb="0" eb="7">
      <t>マツエショウコウカイギショ</t>
    </rPh>
    <phoneticPr fontId="3"/>
  </si>
  <si>
    <t>取得費用総額</t>
    <rPh sb="0" eb="2">
      <t>シュトク</t>
    </rPh>
    <rPh sb="2" eb="6">
      <t>ヒヨウソウガク</t>
    </rPh>
    <phoneticPr fontId="3"/>
  </si>
  <si>
    <t>事前払いする理由</t>
    <rPh sb="0" eb="3">
      <t>ジゼンバラ</t>
    </rPh>
    <rPh sb="6" eb="8">
      <t>リユウ</t>
    </rPh>
    <phoneticPr fontId="3"/>
  </si>
  <si>
    <t>労働生産性向上計画書</t>
    <rPh sb="0" eb="5">
      <t>ロウドウセイサンセイ</t>
    </rPh>
    <rPh sb="5" eb="7">
      <t>コウジョウ</t>
    </rPh>
    <rPh sb="7" eb="10">
      <t>ケイカクショ</t>
    </rPh>
    <phoneticPr fontId="3"/>
  </si>
  <si>
    <t>経営状況　※１</t>
    <rPh sb="0" eb="4">
      <t>ケイエイジョウキョウ</t>
    </rPh>
    <phoneticPr fontId="3"/>
  </si>
  <si>
    <t>売上は令和3年度530,000千円、令和4年度542,000千円と増加している一方で営業利益については令和3年度8,500千円、令和4年度8,000千円と減少している。原因として、①設備更新をしておらず、一部工程について主要取引先の要望に対応しきれていないこと、②熟練工員が定年退職を迎えており適切な工程設計ができる人員が減っていること、③多台持ちができる若手工員が少なく多台持ち工程を熟練工に頼らざるを得ないこと等の理由があげられる。以上から、労働生産性（(営業利益＋人件費＋減価償却費)／労働者数)が低くなっていると考えられる。</t>
  </si>
  <si>
    <t>自社製品が対象とする顧客・市場の動向、競合の動向
※２</t>
    <rPh sb="0" eb="4">
      <t>ジシャセイヒン</t>
    </rPh>
    <rPh sb="5" eb="7">
      <t>タイショウ</t>
    </rPh>
    <rPh sb="10" eb="12">
      <t>コキャク</t>
    </rPh>
    <rPh sb="13" eb="15">
      <t>シジョウ</t>
    </rPh>
    <rPh sb="16" eb="18">
      <t>ドウコウ</t>
    </rPh>
    <rPh sb="19" eb="21">
      <t>キョウゴウ</t>
    </rPh>
    <rPh sb="22" eb="24">
      <t>ドウコウ</t>
    </rPh>
    <phoneticPr fontId="3"/>
  </si>
  <si>
    <t>ｋWh</t>
  </si>
  <si>
    <t>設備導入に
よる効果</t>
    <rPh sb="0" eb="4">
      <t>セツビドウニュウ</t>
    </rPh>
    <rPh sb="8" eb="10">
      <t>コウカ</t>
    </rPh>
    <phoneticPr fontId="3"/>
  </si>
  <si>
    <t>年後の目標</t>
    <rPh sb="0" eb="2">
      <t>ネンゴ</t>
    </rPh>
    <rPh sb="3" eb="5">
      <t>モクヒョウ</t>
    </rPh>
    <phoneticPr fontId="3"/>
  </si>
  <si>
    <t>労働生産性　※４</t>
    <rPh sb="0" eb="5">
      <t>ロウドウセイサンセイ</t>
    </rPh>
    <phoneticPr fontId="3"/>
  </si>
  <si>
    <t>現状
（A）</t>
    <rPh sb="0" eb="2">
      <t>ゲンジョウ</t>
    </rPh>
    <phoneticPr fontId="3"/>
  </si>
  <si>
    <t>（B）</t>
  </si>
  <si>
    <t>設備導入計画書の記載内容については、目標を達成しうる労働生産性の向上が見込めることを確認しました。</t>
    <rPh sb="0" eb="2">
      <t>セツビ</t>
    </rPh>
    <rPh sb="2" eb="4">
      <t>ドウニュウ</t>
    </rPh>
    <rPh sb="4" eb="7">
      <t>ケイカクショ</t>
    </rPh>
    <rPh sb="8" eb="12">
      <t>キサイナイヨウ</t>
    </rPh>
    <rPh sb="18" eb="20">
      <t>モクヒョウ</t>
    </rPh>
    <rPh sb="21" eb="23">
      <t>タッセイ</t>
    </rPh>
    <rPh sb="26" eb="31">
      <t>ロウドウセイサンセイ</t>
    </rPh>
    <rPh sb="32" eb="34">
      <t>コウジョウ</t>
    </rPh>
    <rPh sb="35" eb="37">
      <t>ミコ</t>
    </rPh>
    <rPh sb="42" eb="44">
      <t>カクニン</t>
    </rPh>
    <phoneticPr fontId="3"/>
  </si>
  <si>
    <t>代表者役職・氏名：</t>
    <rPh sb="0" eb="3">
      <t>ダイヒョウシャ</t>
    </rPh>
    <rPh sb="3" eb="5">
      <t>ヤクショク</t>
    </rPh>
    <rPh sb="6" eb="8">
      <t>シメイ</t>
    </rPh>
    <phoneticPr fontId="3"/>
  </si>
  <si>
    <t>〇〇　〇〇　〇〇</t>
  </si>
  <si>
    <t>連絡先：</t>
    <rPh sb="0" eb="3">
      <t>レンラクサキ</t>
    </rPh>
    <phoneticPr fontId="3"/>
  </si>
  <si>
    <t>XX-XXXX</t>
  </si>
  <si>
    <t>無</t>
  </si>
  <si>
    <t>2 設備を
　導入する
　施設の概要
※変更箇所
　のみ記載</t>
    <rPh sb="2" eb="4">
      <t>セツビ</t>
    </rPh>
    <rPh sb="7" eb="9">
      <t>ドウニュウ</t>
    </rPh>
    <rPh sb="13" eb="15">
      <t>シセツ</t>
    </rPh>
    <rPh sb="16" eb="18">
      <t>ガイヨウ</t>
    </rPh>
    <rPh sb="20" eb="22">
      <t>ヘンコウ</t>
    </rPh>
    <rPh sb="22" eb="24">
      <t>カショ</t>
    </rPh>
    <rPh sb="28" eb="30">
      <t>キサイ</t>
    </rPh>
    <phoneticPr fontId="3"/>
  </si>
  <si>
    <t>３．炭素排出量削減量</t>
    <rPh sb="2" eb="7">
      <t>タンソハイシュツリョウ</t>
    </rPh>
    <rPh sb="7" eb="10">
      <t>サクゲンリョウ</t>
    </rPh>
    <phoneticPr fontId="3"/>
  </si>
  <si>
    <t>2 設備導入
　等の概要</t>
    <rPh sb="2" eb="4">
      <t>セツビ</t>
    </rPh>
    <rPh sb="4" eb="6">
      <t>ドウニュウ</t>
    </rPh>
    <rPh sb="8" eb="9">
      <t>トウ</t>
    </rPh>
    <rPh sb="10" eb="12">
      <t>ガイヨウ</t>
    </rPh>
    <phoneticPr fontId="3"/>
  </si>
  <si>
    <t>設備導入等の概要</t>
    <rPh sb="0" eb="2">
      <t>セツビ</t>
    </rPh>
    <rPh sb="2" eb="4">
      <t>ドウニュウ</t>
    </rPh>
    <rPh sb="4" eb="5">
      <t>トウ</t>
    </rPh>
    <rPh sb="6" eb="8">
      <t>ガイヨウ</t>
    </rPh>
    <phoneticPr fontId="3"/>
  </si>
  <si>
    <t>支払日</t>
    <rPh sb="0" eb="3">
      <t>シハライビ</t>
    </rPh>
    <phoneticPr fontId="3"/>
  </si>
  <si>
    <t>別紙6</t>
    <rPh sb="0" eb="2">
      <t>ベッシ</t>
    </rPh>
    <phoneticPr fontId="3"/>
  </si>
  <si>
    <t>炭素排出量削減資料</t>
    <rPh sb="0" eb="5">
      <t>タンソハイシュツリョウ</t>
    </rPh>
    <rPh sb="5" eb="9">
      <t>サクゲンシリョウ</t>
    </rPh>
    <phoneticPr fontId="3"/>
  </si>
  <si>
    <t>２．炭素排出量の計算</t>
    <rPh sb="2" eb="7">
      <t>タンソハイシュツリョウ</t>
    </rPh>
    <rPh sb="8" eb="10">
      <t>ケイサン</t>
    </rPh>
    <phoneticPr fontId="3"/>
  </si>
  <si>
    <t>電気</t>
    <rPh sb="0" eb="2">
      <t>デンキ</t>
    </rPh>
    <phoneticPr fontId="26"/>
  </si>
  <si>
    <t>燃料</t>
    <rPh sb="0" eb="2">
      <t>ネンリョウ</t>
    </rPh>
    <phoneticPr fontId="28"/>
  </si>
  <si>
    <t>ｋｌ</t>
  </si>
  <si>
    <t>軽油</t>
  </si>
  <si>
    <t>液化石油ガス(ＬＰＧ)</t>
  </si>
  <si>
    <t>液化天然ガス(ＬＮＧ)</t>
  </si>
  <si>
    <t>https://policies.env.go.jp/earth/ghg-santeikohyo/calc.html</t>
  </si>
  <si>
    <t>3 設備導入
の概要</t>
    <rPh sb="2" eb="4">
      <t>セツビ</t>
    </rPh>
    <rPh sb="4" eb="6">
      <t>ドウニュウ</t>
    </rPh>
    <rPh sb="8" eb="10">
      <t>ガイヨウ</t>
    </rPh>
    <phoneticPr fontId="3"/>
  </si>
  <si>
    <t>関西電力㈱からの買電
からの買電</t>
    <rPh sb="0" eb="2">
      <t>カンサイ</t>
    </rPh>
    <rPh sb="2" eb="4">
      <t>デンリョク</t>
    </rPh>
    <rPh sb="8" eb="10">
      <t>カイデン</t>
    </rPh>
    <phoneticPr fontId="3"/>
  </si>
  <si>
    <t>①
年間エネルギー
使用量</t>
    <rPh sb="2" eb="4">
      <t>ネンカン</t>
    </rPh>
    <rPh sb="10" eb="13">
      <t>シヨウリョウ</t>
    </rPh>
    <phoneticPr fontId="26"/>
  </si>
  <si>
    <t>１．事業報告書
２．補助対象経費に係る請求明細の分かるもの
３．領収書等補助対象経費の支払いが完了したことが分かるもの</t>
    <rPh sb="2" eb="7">
      <t>ジギョウホウコクショ</t>
    </rPh>
    <rPh sb="10" eb="16">
      <t>ホジョタイショウケイヒ</t>
    </rPh>
    <rPh sb="17" eb="18">
      <t>カカ</t>
    </rPh>
    <rPh sb="19" eb="21">
      <t>セイキュウ</t>
    </rPh>
    <rPh sb="21" eb="23">
      <t>メイサイ</t>
    </rPh>
    <rPh sb="24" eb="25">
      <t>ワ</t>
    </rPh>
    <phoneticPr fontId="3"/>
  </si>
  <si>
    <t>年間エネルギー
使用量の単位</t>
    <rPh sb="12" eb="14">
      <t>タンイ</t>
    </rPh>
    <phoneticPr fontId="28"/>
  </si>
  <si>
    <t>③
CO2排出係数
(t-CO2/単位）</t>
    <rPh sb="5" eb="7">
      <t>ハイシュツ</t>
    </rPh>
    <rPh sb="7" eb="9">
      <t>ケイスウ</t>
    </rPh>
    <rPh sb="17" eb="19">
      <t>タンイ</t>
    </rPh>
    <phoneticPr fontId="28"/>
  </si>
  <si>
    <t>（       　　　    ）</t>
  </si>
  <si>
    <t>都市ガス</t>
    <rPh sb="0" eb="2">
      <t>トシ</t>
    </rPh>
    <phoneticPr fontId="28"/>
  </si>
  <si>
    <t>★CO2排出係数や熱量換算係数は左のURLからご確認ください</t>
    <rPh sb="4" eb="8">
      <t>ハイシュツケイスウ</t>
    </rPh>
    <rPh sb="9" eb="11">
      <t>ネツリョウ</t>
    </rPh>
    <rPh sb="11" eb="13">
      <t>カンサン</t>
    </rPh>
    <rPh sb="13" eb="15">
      <t>ケイスウ</t>
    </rPh>
    <rPh sb="16" eb="17">
      <t>ヒダリ</t>
    </rPh>
    <rPh sb="24" eb="26">
      <t>カクニン</t>
    </rPh>
    <phoneticPr fontId="3"/>
  </si>
  <si>
    <t>…A</t>
  </si>
  <si>
    <t>炭素排出量削減量</t>
    <rPh sb="0" eb="5">
      <t>タンソハイシュツリョウ</t>
    </rPh>
    <rPh sb="5" eb="8">
      <t>サクゲンリョウ</t>
    </rPh>
    <phoneticPr fontId="3"/>
  </si>
  <si>
    <t>既存設備</t>
    <rPh sb="0" eb="4">
      <t>キゾンセツビ</t>
    </rPh>
    <phoneticPr fontId="3"/>
  </si>
  <si>
    <t>導入設備</t>
    <rPh sb="0" eb="4">
      <t>ドウニュウセツビ</t>
    </rPh>
    <phoneticPr fontId="3"/>
  </si>
  <si>
    <t>削減率</t>
    <rPh sb="0" eb="3">
      <t>サクゲンリツ</t>
    </rPh>
    <phoneticPr fontId="3"/>
  </si>
  <si>
    <t>１．年間活動量の算出</t>
    <rPh sb="2" eb="4">
      <t>ネンカン</t>
    </rPh>
    <rPh sb="4" eb="7">
      <t>カツドウリョウ</t>
    </rPh>
    <rPh sb="8" eb="10">
      <t>サンシュツ</t>
    </rPh>
    <phoneticPr fontId="3"/>
  </si>
  <si>
    <t>※活動量…燃料消費量や買電量</t>
    <rPh sb="1" eb="3">
      <t>カツドウ</t>
    </rPh>
    <rPh sb="3" eb="4">
      <t>リョウ</t>
    </rPh>
    <rPh sb="5" eb="10">
      <t>ネンリョウショウヒリョウ</t>
    </rPh>
    <rPh sb="11" eb="12">
      <t>カ</t>
    </rPh>
    <rPh sb="12" eb="13">
      <t>デン</t>
    </rPh>
    <rPh sb="13" eb="14">
      <t>リョウ</t>
    </rPh>
    <phoneticPr fontId="3"/>
  </si>
  <si>
    <t>4 収支予算</t>
    <rPh sb="2" eb="6">
      <t>シュウシヨサン</t>
    </rPh>
    <phoneticPr fontId="3"/>
  </si>
  <si>
    <t>交付決定通知書の
指令年月日</t>
    <rPh sb="0" eb="2">
      <t>コウフ</t>
    </rPh>
    <rPh sb="2" eb="7">
      <t>ケッテイツウチショ</t>
    </rPh>
    <rPh sb="9" eb="14">
      <t>シレイネンガッピ</t>
    </rPh>
    <phoneticPr fontId="3"/>
  </si>
  <si>
    <t>交付決定通知書の
指令も産第〇号の番号</t>
    <rPh sb="0" eb="2">
      <t>コウフ</t>
    </rPh>
    <rPh sb="2" eb="7">
      <t>ケッテイツウチショ</t>
    </rPh>
    <rPh sb="9" eb="11">
      <t>シレイ</t>
    </rPh>
    <rPh sb="12" eb="13">
      <t>サン</t>
    </rPh>
    <rPh sb="13" eb="14">
      <t>ダイ</t>
    </rPh>
    <rPh sb="15" eb="16">
      <t>ゴウ</t>
    </rPh>
    <rPh sb="17" eb="19">
      <t>バンゴウ</t>
    </rPh>
    <phoneticPr fontId="3"/>
  </si>
  <si>
    <t>変更1回目</t>
    <rPh sb="0" eb="2">
      <t>ヘンコウ</t>
    </rPh>
    <rPh sb="3" eb="5">
      <t>カイメ</t>
    </rPh>
    <phoneticPr fontId="3"/>
  </si>
  <si>
    <t>以下の欄も入力してください。</t>
    <rPh sb="0" eb="2">
      <t>イカ</t>
    </rPh>
    <rPh sb="3" eb="4">
      <t>ラン</t>
    </rPh>
    <rPh sb="5" eb="7">
      <t>ニュウリョク</t>
    </rPh>
    <phoneticPr fontId="3"/>
  </si>
  <si>
    <t>初期値は交付決定時の完了予定日になっています。
変更がある場合は手入力で修正してください。</t>
  </si>
  <si>
    <t>１．事業報告書
２．補助事業の実施が確認できる資料
３．補助対象経費に係る請求明細の分かるもの
４．領収書等補助対象経費の支払いが完了したことが分かるもの</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</si>
  <si>
    <t>１．事業報告書
２．取得または補修した工作機械の写真
３．補助対象経費に係る請求明細の分かるもの
４．領収書等補助対象経費の支払いが完了したことが分かるもの</t>
    <rPh sb="2" eb="7">
      <t>ジギョウホウコクショ</t>
    </rPh>
    <rPh sb="29" eb="35">
      <t>ホジョタイショウケイヒ</t>
    </rPh>
    <rPh sb="36" eb="37">
      <t>カカ</t>
    </rPh>
    <rPh sb="38" eb="40">
      <t>セイキュウ</t>
    </rPh>
    <rPh sb="40" eb="42">
      <t>メイサイ</t>
    </rPh>
    <rPh sb="43" eb="44">
      <t>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</si>
</sst>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0_);[Red]\(0\)"/>
    <numFmt numFmtId="178" formatCode="0.0%"/>
    <numFmt numFmtId="179" formatCode="ggge&quot;年度&quot;\ "/>
    <numFmt numFmtId="180" formatCode="#"/>
    <numFmt numFmtId="181" formatCode="#,##0_);#,##0"/>
    <numFmt numFmtId="182" formatCode="\(#,##0\)"/>
  </numFmts>
  <fonts count="30">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1"/>
      <color theme="1"/>
      <name val="ＭＳ 明朝"/>
      <family val="1"/>
    </font>
    <font>
      <sz val="10"/>
      <color theme="1"/>
      <name val="ＭＳ 明朝"/>
      <family val="1"/>
    </font>
    <font>
      <b/>
      <sz val="12"/>
      <color theme="1"/>
      <name val="ＭＳ 明朝"/>
      <family val="1"/>
    </font>
    <font>
      <b/>
      <sz val="11"/>
      <color theme="1"/>
      <name val="ＭＳ 明朝"/>
      <family val="1"/>
    </font>
    <font>
      <b/>
      <sz val="11"/>
      <color auto="1"/>
      <name val="ＭＳ 明朝"/>
      <family val="1"/>
    </font>
    <font>
      <b/>
      <sz val="10"/>
      <color theme="1"/>
      <name val="ＭＳ 明朝"/>
      <family val="1"/>
    </font>
    <font>
      <b/>
      <sz val="8"/>
      <color theme="1"/>
      <name val="ＭＳ 明朝"/>
      <family val="1"/>
    </font>
    <font>
      <b/>
      <sz val="9"/>
      <color theme="1"/>
      <name val="ＭＳ 明朝"/>
      <family val="1"/>
    </font>
    <font>
      <sz val="12"/>
      <color theme="1"/>
      <name val="ＭＳ 明朝"/>
      <family val="1"/>
    </font>
    <font>
      <sz val="10.5"/>
      <color theme="1"/>
      <name val="ＭＳ 明朝"/>
      <family val="1"/>
    </font>
    <font>
      <sz val="11"/>
      <color rgb="FFFF0000"/>
      <name val="ＭＳ 明朝"/>
      <family val="1"/>
    </font>
    <font>
      <u/>
      <sz val="11"/>
      <color theme="10"/>
      <name val="游ゴシック"/>
      <family val="3"/>
      <scheme val="minor"/>
    </font>
    <font>
      <u/>
      <sz val="11"/>
      <color theme="10"/>
      <name val="ＭＳ 明朝"/>
      <family val="1"/>
    </font>
    <font>
      <sz val="20"/>
      <color theme="1"/>
      <name val="游ゴシック"/>
      <family val="3"/>
      <scheme val="minor"/>
    </font>
    <font>
      <sz val="11"/>
      <color rgb="FFFF0000"/>
      <name val="游ゴシック"/>
      <family val="3"/>
      <scheme val="minor"/>
    </font>
    <font>
      <b/>
      <sz val="14"/>
      <color rgb="FF0000FF"/>
      <name val="游ゴシック"/>
      <family val="3"/>
      <scheme val="minor"/>
    </font>
    <font>
      <b/>
      <sz val="11"/>
      <color rgb="FFFF0000"/>
      <name val="ＭＳ 明朝"/>
      <family val="1"/>
    </font>
    <font>
      <sz val="16"/>
      <color theme="1"/>
      <name val="ＭＳ 明朝"/>
      <family val="1"/>
    </font>
    <font>
      <sz val="9"/>
      <color theme="1"/>
      <name val="ＭＳ 明朝"/>
      <family val="1"/>
    </font>
    <font>
      <sz val="8"/>
      <color theme="1"/>
      <name val="ＭＳ 明朝"/>
      <family val="1"/>
    </font>
    <font>
      <sz val="6"/>
      <color auto="1"/>
      <name val="ＭＳ Ｐゴシック"/>
      <family val="3"/>
    </font>
    <font>
      <sz val="11"/>
      <color theme="1"/>
      <name val="游ゴシック"/>
      <family val="3"/>
      <scheme val="minor"/>
    </font>
    <font>
      <b/>
      <sz val="11"/>
      <color theme="3"/>
      <name val="游ゴシック"/>
      <family val="2"/>
      <scheme val="minor"/>
    </font>
    <font>
      <sz val="16"/>
      <color theme="1"/>
      <name val="游ゴシック"/>
      <family val="2"/>
      <scheme val="minor"/>
    </font>
  </fonts>
  <fills count="7">
    <fill>
      <patternFill patternType="none"/>
    </fill>
    <fill>
      <patternFill patternType="gray125"/>
    </fill>
    <fill>
      <patternFill patternType="solid">
        <fgColor theme="0" tint="-5.e-002"/>
        <bgColor indexed="64"/>
      </patternFill>
    </fill>
    <fill>
      <patternFill patternType="solid">
        <fgColor theme="5" tint="0.8"/>
        <bgColor indexed="64"/>
      </patternFill>
    </fill>
    <fill>
      <patternFill patternType="solid">
        <fgColor theme="0"/>
        <bgColor indexed="64"/>
      </patternFill>
    </fill>
    <fill>
      <patternFill patternType="solid">
        <fgColor theme="4" tint="0.8"/>
        <bgColor indexed="64"/>
      </patternFill>
    </fill>
    <fill>
      <patternFill patternType="solid">
        <fgColor rgb="FFFFCCFF"/>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double">
        <color auto="1"/>
      </top>
      <bottom style="double">
        <color auto="1"/>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678">
    <xf numFmtId="0" fontId="0" fillId="0" borderId="0" xfId="0">
      <alignment vertical="center"/>
    </xf>
    <xf numFmtId="0" fontId="0" fillId="0" borderId="1" xfId="0" applyBorder="1">
      <alignment vertical="center"/>
    </xf>
    <xf numFmtId="0" fontId="0" fillId="0" borderId="1" xfId="0" applyFill="1"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0" xfId="4" applyFont="1"/>
    <xf numFmtId="0" fontId="6" fillId="0" borderId="0" xfId="4" applyFont="1" applyAlignment="1">
      <alignment horizontal="center" vertical="center"/>
    </xf>
    <xf numFmtId="0" fontId="0" fillId="0" borderId="0" xfId="4" applyFont="1" applyAlignment="1">
      <alignment vertical="center"/>
    </xf>
    <xf numFmtId="0" fontId="7" fillId="2" borderId="0" xfId="0" applyFont="1" applyFill="1" applyAlignment="1"/>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6" fillId="2" borderId="0" xfId="4" applyFont="1" applyFill="1"/>
    <xf numFmtId="0" fontId="8" fillId="2" borderId="7" xfId="4" applyFont="1" applyFill="1" applyBorder="1" applyAlignment="1">
      <alignment horizontal="center" vertical="center"/>
    </xf>
    <xf numFmtId="0" fontId="9" fillId="2" borderId="8" xfId="4" applyFont="1" applyFill="1" applyBorder="1" applyAlignment="1">
      <alignment horizontal="left" vertical="center" wrapText="1"/>
    </xf>
    <xf numFmtId="0" fontId="9" fillId="2" borderId="9" xfId="4" applyFont="1" applyFill="1" applyBorder="1" applyAlignment="1">
      <alignment horizontal="left" vertical="center" wrapText="1"/>
    </xf>
    <xf numFmtId="0" fontId="9" fillId="2" borderId="10" xfId="4" applyFont="1" applyFill="1" applyBorder="1" applyAlignment="1">
      <alignment horizontal="left" vertical="center" wrapText="1"/>
    </xf>
    <xf numFmtId="0" fontId="9" fillId="2" borderId="11" xfId="4" applyFont="1" applyFill="1" applyBorder="1" applyAlignment="1" applyProtection="1">
      <alignment horizontal="center" vertical="center" wrapText="1"/>
    </xf>
    <xf numFmtId="0" fontId="9" fillId="2" borderId="12" xfId="4" applyFont="1" applyFill="1" applyBorder="1" applyAlignment="1" applyProtection="1">
      <alignment horizontal="center" vertical="center" wrapText="1"/>
    </xf>
    <xf numFmtId="0" fontId="9" fillId="2" borderId="13" xfId="4" applyFont="1" applyFill="1" applyBorder="1" applyAlignment="1" applyProtection="1">
      <alignment horizontal="center" vertical="center" wrapText="1"/>
    </xf>
    <xf numFmtId="0" fontId="9" fillId="2" borderId="8" xfId="4" applyFont="1" applyFill="1" applyBorder="1" applyAlignment="1">
      <alignment horizontal="center" vertical="center"/>
    </xf>
    <xf numFmtId="0" fontId="9" fillId="2" borderId="9" xfId="4" applyFont="1" applyFill="1" applyBorder="1" applyAlignment="1">
      <alignment horizontal="center" vertical="center"/>
    </xf>
    <xf numFmtId="0" fontId="9" fillId="2" borderId="14" xfId="4" applyFont="1" applyFill="1" applyBorder="1" applyAlignment="1">
      <alignment horizontal="center" vertical="center"/>
    </xf>
    <xf numFmtId="0" fontId="9" fillId="2" borderId="10" xfId="4" applyFont="1" applyFill="1" applyBorder="1" applyAlignment="1">
      <alignment horizontal="center" vertical="center"/>
    </xf>
    <xf numFmtId="0" fontId="6" fillId="2" borderId="15" xfId="4" applyFont="1" applyFill="1" applyBorder="1" applyAlignment="1">
      <alignment horizontal="center" vertical="center" wrapText="1"/>
    </xf>
    <xf numFmtId="0" fontId="6" fillId="2" borderId="16" xfId="4" applyFont="1" applyFill="1" applyBorder="1" applyAlignment="1">
      <alignment horizontal="center" vertical="center"/>
    </xf>
    <xf numFmtId="0" fontId="9" fillId="2" borderId="17"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18"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0" xfId="4" applyFont="1" applyFill="1" applyBorder="1" applyAlignment="1">
      <alignment horizontal="center" vertical="center"/>
    </xf>
    <xf numFmtId="0" fontId="9" fillId="2" borderId="21" xfId="4" applyFont="1" applyFill="1" applyBorder="1" applyAlignment="1">
      <alignment horizontal="center" vertical="center"/>
    </xf>
    <xf numFmtId="0" fontId="9" fillId="2" borderId="6" xfId="4" applyFont="1" applyFill="1" applyBorder="1" applyAlignment="1" applyProtection="1">
      <alignment horizontal="center" vertical="center" wrapText="1"/>
    </xf>
    <xf numFmtId="0" fontId="9" fillId="2" borderId="1"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6" fillId="2" borderId="23" xfId="4" applyFont="1" applyFill="1" applyBorder="1" applyAlignment="1" applyProtection="1">
      <alignment horizontal="center" vertical="center" wrapText="1"/>
    </xf>
    <xf numFmtId="0" fontId="6" fillId="2" borderId="24" xfId="4" applyFont="1" applyFill="1" applyBorder="1" applyAlignment="1" applyProtection="1">
      <alignment horizontal="center" vertical="center" wrapText="1"/>
    </xf>
    <xf numFmtId="0" fontId="6" fillId="2" borderId="19" xfId="4" applyFont="1" applyFill="1" applyBorder="1" applyAlignment="1" applyProtection="1">
      <alignment horizontal="left" vertical="center" wrapText="1"/>
    </xf>
    <xf numFmtId="0" fontId="6" fillId="2" borderId="19" xfId="4" applyFont="1" applyFill="1" applyBorder="1" applyAlignment="1" applyProtection="1">
      <alignment horizontal="center" vertical="center" wrapText="1"/>
    </xf>
    <xf numFmtId="0" fontId="10" fillId="2" borderId="1" xfId="4" applyFont="1" applyFill="1" applyBorder="1" applyAlignment="1" applyProtection="1">
      <alignment horizontal="center" vertical="center"/>
    </xf>
    <xf numFmtId="0" fontId="10" fillId="2" borderId="22"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9" fillId="2" borderId="20" xfId="4" applyFont="1" applyFill="1" applyBorder="1" applyAlignment="1" applyProtection="1">
      <alignment horizontal="center" vertical="center"/>
    </xf>
    <xf numFmtId="0" fontId="6" fillId="2" borderId="25" xfId="4" applyFont="1" applyFill="1" applyBorder="1"/>
    <xf numFmtId="0" fontId="6" fillId="2" borderId="23" xfId="4" applyFont="1" applyFill="1" applyBorder="1"/>
    <xf numFmtId="0" fontId="6" fillId="2" borderId="26" xfId="4" applyFont="1" applyFill="1" applyBorder="1" applyAlignment="1">
      <alignment horizontal="left" vertical="center" wrapText="1"/>
    </xf>
    <xf numFmtId="0" fontId="6" fillId="2" borderId="25" xfId="4" applyFont="1" applyFill="1" applyBorder="1" applyAlignment="1">
      <alignment horizontal="center" vertical="center"/>
    </xf>
    <xf numFmtId="0" fontId="6" fillId="2" borderId="26" xfId="4" applyFont="1" applyFill="1" applyBorder="1" applyAlignment="1">
      <alignment horizontal="center" vertical="center"/>
    </xf>
    <xf numFmtId="0" fontId="7" fillId="2" borderId="0" xfId="4" applyFont="1" applyFill="1"/>
    <xf numFmtId="0" fontId="6" fillId="2" borderId="0" xfId="4" applyFont="1" applyFill="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3" xfId="4" applyFont="1" applyFill="1" applyBorder="1" applyAlignment="1" applyProtection="1">
      <alignment horizontal="center" vertical="center" wrapText="1"/>
    </xf>
    <xf numFmtId="0" fontId="6" fillId="2" borderId="0" xfId="4" applyFont="1" applyFill="1" applyBorder="1" applyAlignment="1" applyProtection="1">
      <alignment horizontal="center" vertical="center" wrapText="1"/>
    </xf>
    <xf numFmtId="0" fontId="9" fillId="2" borderId="2" xfId="4" applyFont="1" applyFill="1" applyBorder="1" applyAlignment="1" applyProtection="1">
      <alignment horizontal="left" vertical="center"/>
    </xf>
    <xf numFmtId="0" fontId="6" fillId="3" borderId="22" xfId="4" applyFont="1" applyFill="1" applyBorder="1" applyAlignment="1" applyProtection="1">
      <alignment horizontal="center" vertical="center" wrapText="1" shrinkToFit="1"/>
      <protection locked="0"/>
    </xf>
    <xf numFmtId="0" fontId="6" fillId="2" borderId="2" xfId="4" applyFont="1" applyFill="1" applyBorder="1" applyAlignment="1" applyProtection="1">
      <alignment horizontal="left" vertical="center" wrapText="1"/>
    </xf>
    <xf numFmtId="0" fontId="6" fillId="2" borderId="3"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6" fillId="2" borderId="28" xfId="4" applyFont="1" applyFill="1" applyBorder="1" applyAlignment="1">
      <alignment horizontal="left" vertical="center"/>
    </xf>
    <xf numFmtId="0" fontId="11" fillId="2" borderId="1" xfId="4" applyFont="1" applyFill="1" applyBorder="1" applyAlignment="1">
      <alignment horizontal="center" vertical="center"/>
    </xf>
    <xf numFmtId="0" fontId="6" fillId="2" borderId="0" xfId="4" applyFont="1" applyFill="1" applyAlignment="1">
      <alignment horizontal="left" vertical="center"/>
    </xf>
    <xf numFmtId="0" fontId="9" fillId="2" borderId="1" xfId="4" applyFont="1" applyFill="1" applyBorder="1" applyAlignment="1">
      <alignment horizontal="center" vertical="center" wrapText="1"/>
    </xf>
    <xf numFmtId="38" fontId="9" fillId="2" borderId="1" xfId="1" applyFont="1" applyFill="1" applyBorder="1" applyAlignment="1" applyProtection="1">
      <alignment horizontal="center"/>
    </xf>
    <xf numFmtId="0" fontId="6" fillId="2" borderId="7" xfId="4" applyFont="1" applyFill="1" applyBorder="1" applyAlignment="1">
      <alignment horizontal="left" vertical="center" wrapText="1"/>
    </xf>
    <xf numFmtId="0" fontId="6" fillId="2" borderId="29" xfId="4" applyFont="1" applyFill="1" applyBorder="1" applyAlignment="1">
      <alignment horizontal="center" vertical="center"/>
    </xf>
    <xf numFmtId="0" fontId="6" fillId="2" borderId="30" xfId="4" applyFont="1" applyFill="1" applyBorder="1" applyAlignment="1">
      <alignment horizontal="center" vertical="center"/>
    </xf>
    <xf numFmtId="0" fontId="9" fillId="2" borderId="31" xfId="4" applyFont="1" applyFill="1" applyBorder="1" applyAlignment="1">
      <alignment horizontal="center" vertical="center"/>
    </xf>
    <xf numFmtId="0" fontId="9" fillId="2" borderId="32" xfId="4" applyFont="1" applyFill="1" applyBorder="1" applyAlignment="1">
      <alignment horizontal="center" vertical="center"/>
    </xf>
    <xf numFmtId="0" fontId="9" fillId="2" borderId="33" xfId="4" applyFont="1" applyFill="1" applyBorder="1" applyAlignment="1">
      <alignment horizontal="center" vertical="center"/>
    </xf>
    <xf numFmtId="0" fontId="9" fillId="2" borderId="34" xfId="4" applyFont="1" applyFill="1" applyBorder="1" applyAlignment="1" applyProtection="1">
      <alignment horizontal="center" vertical="center" wrapText="1"/>
    </xf>
    <xf numFmtId="0" fontId="6" fillId="3" borderId="3" xfId="4" applyFont="1" applyFill="1" applyBorder="1" applyAlignment="1" applyProtection="1">
      <alignment horizontal="center" vertical="center" wrapText="1" shrinkToFit="1"/>
      <protection locked="0"/>
    </xf>
    <xf numFmtId="0" fontId="10" fillId="2" borderId="34" xfId="4" applyFont="1" applyFill="1" applyBorder="1" applyAlignment="1" applyProtection="1">
      <alignment horizontal="center" vertical="center"/>
    </xf>
    <xf numFmtId="0" fontId="9" fillId="2" borderId="35" xfId="4" applyFont="1" applyFill="1" applyBorder="1" applyAlignment="1" applyProtection="1">
      <alignment horizontal="center" vertical="center"/>
    </xf>
    <xf numFmtId="0" fontId="6" fillId="2" borderId="28" xfId="4" applyFont="1" applyFill="1" applyBorder="1" applyAlignment="1">
      <alignment horizontal="center" vertical="center"/>
    </xf>
    <xf numFmtId="38" fontId="6" fillId="2" borderId="1" xfId="1" applyFont="1" applyFill="1" applyBorder="1" applyAlignment="1" applyProtection="1">
      <alignment horizontal="right" vertical="center"/>
    </xf>
    <xf numFmtId="38" fontId="6" fillId="3" borderId="1" xfId="1" applyFont="1" applyFill="1" applyBorder="1" applyAlignment="1" applyProtection="1">
      <alignment horizontal="right" vertical="center"/>
      <protection locked="0"/>
    </xf>
    <xf numFmtId="0" fontId="6" fillId="2" borderId="21" xfId="4" applyFont="1" applyFill="1" applyBorder="1" applyAlignment="1" applyProtection="1">
      <alignment horizontal="center" vertical="center"/>
      <protection locked="0"/>
    </xf>
    <xf numFmtId="0" fontId="6" fillId="2" borderId="20" xfId="4" applyFont="1" applyFill="1" applyBorder="1" applyAlignment="1" applyProtection="1">
      <alignment horizontal="left" vertical="center"/>
      <protection locked="0"/>
    </xf>
    <xf numFmtId="0" fontId="6" fillId="2" borderId="17" xfId="4" applyFont="1" applyFill="1" applyBorder="1" applyAlignment="1">
      <alignment horizontal="center" vertical="center" shrinkToFit="1"/>
    </xf>
    <xf numFmtId="0" fontId="6" fillId="2" borderId="1" xfId="4" applyFont="1" applyFill="1" applyBorder="1" applyAlignment="1">
      <alignment horizontal="center" vertical="center" shrinkToFit="1"/>
    </xf>
    <xf numFmtId="0" fontId="6" fillId="2" borderId="18" xfId="4" applyFont="1" applyFill="1" applyBorder="1" applyAlignment="1">
      <alignment horizontal="left"/>
    </xf>
    <xf numFmtId="0" fontId="6" fillId="2" borderId="19" xfId="4" applyFont="1" applyFill="1" applyBorder="1" applyAlignment="1">
      <alignment horizontal="center" vertical="center" shrinkToFit="1"/>
    </xf>
    <xf numFmtId="0" fontId="11" fillId="2" borderId="23" xfId="4" applyFont="1" applyFill="1" applyBorder="1"/>
    <xf numFmtId="0" fontId="12" fillId="2" borderId="19" xfId="4" applyFont="1" applyFill="1" applyBorder="1" applyAlignment="1">
      <alignment horizontal="left" vertical="center" wrapText="1"/>
    </xf>
    <xf numFmtId="0" fontId="6" fillId="3" borderId="22" xfId="4" applyFont="1" applyFill="1" applyBorder="1" applyAlignment="1" applyProtection="1">
      <alignment horizontal="left" vertical="center" wrapText="1"/>
      <protection locked="0"/>
    </xf>
    <xf numFmtId="38" fontId="6" fillId="3" borderId="23" xfId="5" applyFont="1" applyFill="1" applyBorder="1" applyAlignment="1" applyProtection="1">
      <alignment horizontal="center"/>
      <protection locked="0"/>
    </xf>
    <xf numFmtId="0" fontId="6" fillId="3" borderId="35" xfId="4" applyFont="1" applyFill="1" applyBorder="1" applyAlignment="1" applyProtection="1">
      <alignment horizontal="center" vertical="center" shrinkToFit="1"/>
      <protection locked="0"/>
    </xf>
    <xf numFmtId="0" fontId="6" fillId="3" borderId="25" xfId="4" applyFont="1" applyFill="1" applyBorder="1" applyAlignment="1" applyProtection="1">
      <alignment horizontal="center" vertical="center"/>
      <protection locked="0"/>
    </xf>
    <xf numFmtId="0" fontId="6" fillId="3" borderId="22" xfId="4" applyFont="1" applyFill="1" applyBorder="1" applyAlignment="1" applyProtection="1">
      <alignment horizontal="center"/>
      <protection locked="0"/>
    </xf>
    <xf numFmtId="0" fontId="6" fillId="3" borderId="26" xfId="4" applyFont="1" applyFill="1" applyBorder="1" applyAlignment="1" applyProtection="1">
      <alignment horizontal="left" vertical="center" wrapText="1"/>
      <protection locked="0"/>
    </xf>
    <xf numFmtId="0" fontId="6" fillId="2" borderId="21" xfId="4" applyFont="1" applyFill="1" applyBorder="1" applyAlignment="1" applyProtection="1">
      <alignment horizontal="center" vertical="center" wrapText="1"/>
      <protection locked="0"/>
    </xf>
    <xf numFmtId="0" fontId="6" fillId="3" borderId="19" xfId="4" applyFont="1" applyFill="1" applyBorder="1" applyAlignment="1" applyProtection="1">
      <alignment horizontal="left" vertical="center" wrapText="1"/>
      <protection locked="0"/>
    </xf>
    <xf numFmtId="0" fontId="6" fillId="3" borderId="22" xfId="4" applyFont="1" applyFill="1" applyBorder="1" applyAlignment="1" applyProtection="1">
      <alignment horizontal="center" vertical="center" wrapText="1"/>
      <protection locked="0"/>
    </xf>
    <xf numFmtId="0" fontId="6" fillId="2" borderId="2" xfId="4" applyFont="1" applyFill="1" applyBorder="1" applyProtection="1"/>
    <xf numFmtId="0" fontId="6" fillId="3" borderId="34" xfId="4" applyFont="1" applyFill="1" applyBorder="1" applyAlignment="1" applyProtection="1">
      <alignment horizontal="center" vertical="center" wrapText="1" shrinkToFit="1"/>
      <protection locked="0"/>
    </xf>
    <xf numFmtId="0" fontId="6" fillId="2" borderId="4" xfId="4" applyFont="1" applyFill="1" applyBorder="1" applyAlignment="1" applyProtection="1">
      <alignment horizontal="center" vertical="center"/>
    </xf>
    <xf numFmtId="176" fontId="6" fillId="3" borderId="1" xfId="4" applyNumberFormat="1" applyFont="1" applyFill="1" applyBorder="1" applyAlignment="1" applyProtection="1">
      <alignment horizontal="center" vertical="center"/>
      <protection locked="0"/>
    </xf>
    <xf numFmtId="38" fontId="6" fillId="3" borderId="35" xfId="1" applyFont="1" applyFill="1" applyBorder="1" applyAlignment="1" applyProtection="1">
      <alignment horizontal="center" vertical="center" shrinkToFit="1"/>
      <protection locked="0"/>
    </xf>
    <xf numFmtId="0" fontId="6" fillId="2" borderId="28" xfId="4" applyFont="1" applyFill="1" applyBorder="1"/>
    <xf numFmtId="0" fontId="11" fillId="2" borderId="18" xfId="4" applyFont="1" applyFill="1" applyBorder="1" applyAlignment="1">
      <alignment horizontal="center" vertical="center" wrapText="1"/>
    </xf>
    <xf numFmtId="0" fontId="11" fillId="2" borderId="19" xfId="4" applyFont="1" applyFill="1" applyBorder="1" applyAlignment="1">
      <alignment horizontal="center" vertical="center" wrapText="1"/>
    </xf>
    <xf numFmtId="38" fontId="6" fillId="3" borderId="1" xfId="5" applyFont="1" applyFill="1" applyBorder="1" applyAlignment="1" applyProtection="1">
      <protection locked="0"/>
    </xf>
    <xf numFmtId="38" fontId="6" fillId="3" borderId="22" xfId="5" applyFont="1" applyFill="1" applyBorder="1" applyAlignment="1" applyProtection="1">
      <alignment horizontal="right"/>
      <protection locked="0"/>
    </xf>
    <xf numFmtId="38" fontId="6" fillId="2" borderId="1" xfId="1" applyFont="1" applyFill="1" applyBorder="1" applyAlignment="1" applyProtection="1"/>
    <xf numFmtId="0" fontId="6" fillId="2" borderId="27" xfId="4" applyFont="1" applyFill="1" applyBorder="1" applyAlignment="1" applyProtection="1">
      <alignment horizontal="center" vertical="center"/>
      <protection locked="0"/>
    </xf>
    <xf numFmtId="0" fontId="7" fillId="2" borderId="0" xfId="0" applyFont="1" applyFill="1" applyAlignment="1">
      <alignment horizontal="center"/>
    </xf>
    <xf numFmtId="0" fontId="6" fillId="2" borderId="4" xfId="4" applyFont="1" applyFill="1" applyBorder="1" applyAlignment="1">
      <alignment horizontal="left"/>
    </xf>
    <xf numFmtId="0" fontId="6" fillId="2" borderId="2" xfId="4" applyFont="1" applyFill="1" applyBorder="1" applyAlignment="1">
      <alignment horizontal="center" vertical="center" shrinkToFit="1"/>
    </xf>
    <xf numFmtId="0" fontId="7" fillId="2" borderId="4" xfId="4" applyFont="1" applyFill="1" applyBorder="1" applyAlignment="1" applyProtection="1">
      <alignment horizontal="center" vertical="center"/>
      <protection locked="0"/>
    </xf>
    <xf numFmtId="0" fontId="12" fillId="2" borderId="2" xfId="4" applyFont="1" applyFill="1" applyBorder="1" applyAlignment="1">
      <alignment horizontal="left" vertical="center" wrapText="1"/>
    </xf>
    <xf numFmtId="0" fontId="6" fillId="3" borderId="3" xfId="4" applyFont="1" applyFill="1" applyBorder="1" applyAlignment="1" applyProtection="1">
      <alignment horizontal="left" vertical="center" wrapText="1"/>
      <protection locked="0"/>
    </xf>
    <xf numFmtId="38" fontId="6" fillId="3" borderId="0" xfId="5" applyFont="1" applyFill="1" applyBorder="1" applyAlignment="1" applyProtection="1">
      <alignment horizontal="center"/>
      <protection locked="0"/>
    </xf>
    <xf numFmtId="0" fontId="6" fillId="3" borderId="36" xfId="4" applyFont="1" applyFill="1" applyBorder="1" applyAlignment="1" applyProtection="1">
      <alignment horizontal="center" vertical="center" shrinkToFit="1"/>
      <protection locked="0"/>
    </xf>
    <xf numFmtId="0" fontId="6" fillId="3" borderId="28" xfId="4" applyFont="1" applyFill="1" applyBorder="1" applyAlignment="1" applyProtection="1">
      <alignment horizontal="center" vertical="center"/>
      <protection locked="0"/>
    </xf>
    <xf numFmtId="0" fontId="6" fillId="3" borderId="3" xfId="4" applyFont="1" applyFill="1" applyBorder="1" applyAlignment="1" applyProtection="1">
      <alignment horizontal="center"/>
      <protection locked="0"/>
    </xf>
    <xf numFmtId="0" fontId="6" fillId="3" borderId="7" xfId="4" applyFont="1" applyFill="1" applyBorder="1" applyAlignment="1" applyProtection="1">
      <alignment horizontal="left" vertical="center" wrapText="1"/>
      <protection locked="0"/>
    </xf>
    <xf numFmtId="0" fontId="6" fillId="2" borderId="27" xfId="4" applyFont="1" applyFill="1" applyBorder="1" applyAlignment="1" applyProtection="1">
      <alignment horizontal="center" vertical="center" wrapText="1"/>
      <protection locked="0"/>
    </xf>
    <xf numFmtId="0" fontId="6" fillId="3" borderId="2" xfId="4" applyFont="1" applyFill="1" applyBorder="1" applyAlignment="1" applyProtection="1">
      <alignment horizontal="left" vertical="center" wrapText="1"/>
      <protection locked="0"/>
    </xf>
    <xf numFmtId="0" fontId="6" fillId="3" borderId="3" xfId="4" applyFont="1" applyFill="1" applyBorder="1" applyAlignment="1" applyProtection="1">
      <alignment horizontal="center" vertical="center" wrapText="1"/>
      <protection locked="0"/>
    </xf>
    <xf numFmtId="0" fontId="6" fillId="3" borderId="1" xfId="4" applyFont="1" applyFill="1" applyBorder="1" applyAlignment="1" applyProtection="1">
      <alignment horizontal="center" vertical="center" shrinkToFit="1"/>
      <protection locked="0"/>
    </xf>
    <xf numFmtId="38" fontId="6" fillId="3" borderId="36" xfId="1" applyFont="1" applyFill="1" applyBorder="1" applyAlignment="1" applyProtection="1">
      <alignment horizontal="center" vertical="center" shrinkToFit="1"/>
      <protection locked="0"/>
    </xf>
    <xf numFmtId="0" fontId="9" fillId="2" borderId="1" xfId="4" applyFont="1" applyFill="1" applyBorder="1" applyAlignment="1">
      <alignment horizontal="center"/>
    </xf>
    <xf numFmtId="0" fontId="6" fillId="2" borderId="1" xfId="4" applyFont="1" applyFill="1" applyBorder="1"/>
    <xf numFmtId="0" fontId="6" fillId="3" borderId="1" xfId="4" applyFont="1" applyFill="1" applyBorder="1" applyProtection="1">
      <protection locked="0"/>
    </xf>
    <xf numFmtId="0" fontId="11" fillId="2" borderId="31" xfId="4" applyFont="1" applyFill="1" applyBorder="1" applyAlignment="1">
      <alignment horizontal="center" vertical="center" wrapText="1"/>
    </xf>
    <xf numFmtId="0" fontId="11" fillId="2" borderId="32" xfId="4" applyFont="1" applyFill="1" applyBorder="1" applyAlignment="1">
      <alignment horizontal="center" vertical="center" wrapText="1"/>
    </xf>
    <xf numFmtId="38" fontId="6" fillId="3" borderId="34" xfId="5" applyFont="1" applyFill="1" applyBorder="1" applyAlignment="1" applyProtection="1">
      <alignment horizontal="right"/>
      <protection locked="0"/>
    </xf>
    <xf numFmtId="0" fontId="6" fillId="2" borderId="3" xfId="4" applyFont="1" applyFill="1" applyBorder="1" applyAlignment="1" applyProtection="1">
      <alignment horizontal="center" vertical="center" wrapText="1"/>
      <protection locked="0"/>
    </xf>
    <xf numFmtId="0" fontId="9" fillId="2" borderId="7" xfId="4" applyFont="1" applyFill="1" applyBorder="1" applyAlignment="1" applyProtection="1"/>
    <xf numFmtId="0" fontId="13" fillId="2" borderId="1" xfId="4" applyFont="1" applyFill="1" applyBorder="1" applyAlignment="1">
      <alignment horizontal="center" vertical="center" wrapText="1"/>
    </xf>
    <xf numFmtId="38" fontId="6" fillId="3" borderId="22" xfId="1" applyFont="1" applyFill="1" applyBorder="1" applyAlignment="1" applyProtection="1">
      <protection locked="0"/>
    </xf>
    <xf numFmtId="0" fontId="7" fillId="2" borderId="0" xfId="4" applyFont="1" applyFill="1" applyAlignment="1">
      <alignment horizontal="left" shrinkToFit="1"/>
    </xf>
    <xf numFmtId="0" fontId="11" fillId="2" borderId="0" xfId="4" applyFont="1" applyFill="1"/>
    <xf numFmtId="0" fontId="9" fillId="2" borderId="0" xfId="4" applyFont="1" applyFill="1"/>
    <xf numFmtId="0" fontId="6" fillId="2" borderId="3" xfId="4" applyFont="1" applyFill="1" applyBorder="1" applyAlignment="1">
      <alignment horizontal="right"/>
    </xf>
    <xf numFmtId="0" fontId="11" fillId="2" borderId="1" xfId="4" applyFont="1" applyFill="1" applyBorder="1" applyAlignment="1" applyProtection="1">
      <alignment horizontal="center" vertical="center" wrapText="1"/>
    </xf>
    <xf numFmtId="38" fontId="6" fillId="3" borderId="1" xfId="1" applyFont="1" applyFill="1" applyBorder="1" applyAlignment="1" applyProtection="1">
      <alignment vertical="center" shrinkToFit="1"/>
      <protection locked="0"/>
    </xf>
    <xf numFmtId="38" fontId="6" fillId="3" borderId="34" xfId="1" applyFont="1" applyFill="1" applyBorder="1" applyAlignment="1" applyProtection="1">
      <protection locked="0"/>
    </xf>
    <xf numFmtId="0" fontId="6" fillId="3" borderId="4" xfId="4" applyFont="1" applyFill="1" applyBorder="1" applyAlignment="1" applyProtection="1">
      <alignment horizontal="center"/>
      <protection locked="0"/>
    </xf>
    <xf numFmtId="0" fontId="9" fillId="2" borderId="3" xfId="4" applyFont="1" applyFill="1" applyBorder="1" applyAlignment="1">
      <alignment vertical="center"/>
    </xf>
    <xf numFmtId="0" fontId="6" fillId="2" borderId="7" xfId="4" applyFont="1" applyFill="1" applyBorder="1"/>
    <xf numFmtId="0" fontId="11" fillId="2" borderId="1" xfId="4" applyFont="1" applyFill="1" applyBorder="1" applyAlignment="1" applyProtection="1">
      <alignment horizontal="center" vertical="center"/>
    </xf>
    <xf numFmtId="38" fontId="6" fillId="2" borderId="36" xfId="1" applyFont="1" applyFill="1" applyBorder="1" applyAlignment="1" applyProtection="1">
      <alignment vertical="center"/>
    </xf>
    <xf numFmtId="0" fontId="13" fillId="2" borderId="1" xfId="4" applyFont="1" applyFill="1" applyBorder="1" applyAlignment="1">
      <alignment horizontal="center" vertical="center"/>
    </xf>
    <xf numFmtId="0" fontId="6" fillId="3" borderId="22" xfId="4" applyFont="1" applyFill="1" applyBorder="1" applyProtection="1">
      <protection locked="0"/>
    </xf>
    <xf numFmtId="176" fontId="7" fillId="3" borderId="0" xfId="0" applyNumberFormat="1" applyFont="1" applyFill="1" applyAlignment="1" applyProtection="1">
      <alignment horizontal="center"/>
      <protection locked="0"/>
    </xf>
    <xf numFmtId="0" fontId="6" fillId="3" borderId="7" xfId="4" applyFont="1" applyFill="1" applyBorder="1" applyAlignment="1" applyProtection="1">
      <alignment horizontal="center"/>
      <protection locked="0"/>
    </xf>
    <xf numFmtId="0" fontId="6" fillId="3" borderId="1" xfId="1" applyNumberFormat="1" applyFont="1" applyFill="1" applyBorder="1" applyAlignment="1" applyProtection="1">
      <alignment vertical="center" shrinkToFit="1"/>
      <protection locked="0"/>
    </xf>
    <xf numFmtId="38" fontId="6" fillId="3" borderId="36" xfId="1" applyFont="1" applyFill="1" applyBorder="1" applyAlignment="1" applyProtection="1">
      <alignment horizontal="center" vertical="center"/>
      <protection locked="0"/>
    </xf>
    <xf numFmtId="0" fontId="6" fillId="3" borderId="34" xfId="4" applyFont="1" applyFill="1" applyBorder="1" applyProtection="1">
      <protection locked="0"/>
    </xf>
    <xf numFmtId="38" fontId="9" fillId="2" borderId="22" xfId="1" applyFont="1" applyFill="1" applyBorder="1" applyAlignment="1" applyProtection="1">
      <alignment horizontal="center"/>
    </xf>
    <xf numFmtId="38" fontId="6" fillId="2" borderId="37" xfId="5" applyFont="1" applyFill="1" applyBorder="1" applyAlignment="1" applyProtection="1">
      <alignment horizontal="center" vertical="center"/>
      <protection locked="0"/>
    </xf>
    <xf numFmtId="0" fontId="6" fillId="3" borderId="3" xfId="4" applyFont="1" applyFill="1" applyBorder="1" applyAlignment="1" applyProtection="1">
      <alignment horizontal="center" vertical="center"/>
      <protection locked="0"/>
    </xf>
    <xf numFmtId="38" fontId="6" fillId="2" borderId="22" xfId="1" applyFont="1" applyFill="1" applyBorder="1" applyAlignment="1" applyProtection="1">
      <alignment horizontal="right" vertical="center"/>
    </xf>
    <xf numFmtId="38" fontId="6" fillId="2" borderId="22" xfId="1" applyFont="1" applyFill="1" applyBorder="1" applyAlignment="1" applyProtection="1"/>
    <xf numFmtId="38" fontId="6" fillId="2" borderId="38" xfId="1" applyFont="1" applyFill="1" applyBorder="1" applyAlignment="1" applyProtection="1">
      <alignment horizontal="right" vertical="center"/>
    </xf>
    <xf numFmtId="38" fontId="6" fillId="2" borderId="39" xfId="5" applyFont="1" applyFill="1" applyBorder="1" applyAlignment="1" applyProtection="1">
      <alignment horizontal="center" vertical="center"/>
      <protection locked="0"/>
    </xf>
    <xf numFmtId="0" fontId="9" fillId="2" borderId="2" xfId="4" applyFont="1" applyFill="1" applyBorder="1" applyAlignment="1" applyProtection="1">
      <alignment horizontal="right"/>
    </xf>
    <xf numFmtId="0" fontId="9" fillId="2" borderId="36" xfId="4" applyFont="1" applyFill="1" applyBorder="1" applyAlignment="1" applyProtection="1"/>
    <xf numFmtId="0" fontId="6" fillId="2" borderId="28" xfId="4" applyFont="1" applyFill="1" applyBorder="1" applyAlignment="1">
      <alignment horizontal="right"/>
    </xf>
    <xf numFmtId="0" fontId="6" fillId="2" borderId="0" xfId="4" applyFont="1" applyFill="1" applyAlignment="1">
      <alignment horizontal="right"/>
    </xf>
    <xf numFmtId="38" fontId="6" fillId="2" borderId="34" xfId="1" applyFont="1" applyFill="1" applyBorder="1" applyAlignment="1" applyProtection="1">
      <alignment horizontal="right" vertical="center"/>
    </xf>
    <xf numFmtId="38" fontId="6" fillId="2" borderId="34" xfId="1" applyFont="1" applyFill="1" applyBorder="1" applyAlignment="1" applyProtection="1"/>
    <xf numFmtId="38" fontId="6" fillId="2" borderId="40" xfId="1" applyFont="1" applyFill="1" applyBorder="1" applyAlignment="1" applyProtection="1">
      <alignment horizontal="right" vertical="center"/>
    </xf>
    <xf numFmtId="0" fontId="6" fillId="2" borderId="41" xfId="4" applyFont="1" applyFill="1" applyBorder="1" applyAlignment="1">
      <alignment horizontal="center" vertical="center" shrinkToFit="1"/>
    </xf>
    <xf numFmtId="0" fontId="6" fillId="2" borderId="42" xfId="4" applyFont="1" applyFill="1" applyBorder="1" applyAlignment="1">
      <alignment horizontal="center" vertical="center" shrinkToFit="1"/>
    </xf>
    <xf numFmtId="0" fontId="6" fillId="2" borderId="43" xfId="4" applyFont="1" applyFill="1" applyBorder="1" applyAlignment="1">
      <alignment horizontal="left"/>
    </xf>
    <xf numFmtId="0" fontId="6" fillId="2" borderId="44" xfId="4" applyFont="1" applyFill="1" applyBorder="1" applyAlignment="1">
      <alignment horizontal="center" vertical="center" shrinkToFit="1"/>
    </xf>
    <xf numFmtId="0" fontId="6" fillId="3" borderId="43" xfId="4" applyFont="1" applyFill="1" applyBorder="1" applyAlignment="1" applyProtection="1">
      <alignment horizontal="center"/>
      <protection locked="0"/>
    </xf>
    <xf numFmtId="0" fontId="12" fillId="2" borderId="44" xfId="4" applyFont="1" applyFill="1" applyBorder="1" applyAlignment="1">
      <alignment horizontal="left" vertical="center" wrapText="1"/>
    </xf>
    <xf numFmtId="0" fontId="6" fillId="3" borderId="45" xfId="4" applyFont="1" applyFill="1" applyBorder="1" applyAlignment="1" applyProtection="1">
      <alignment horizontal="left" vertical="center" wrapText="1"/>
      <protection locked="0"/>
    </xf>
    <xf numFmtId="0" fontId="9" fillId="2" borderId="45" xfId="4" applyFont="1" applyFill="1" applyBorder="1"/>
    <xf numFmtId="0" fontId="6" fillId="2" borderId="46" xfId="4" applyFont="1" applyFill="1" applyBorder="1"/>
    <xf numFmtId="0" fontId="6" fillId="3" borderId="47" xfId="4" applyFont="1" applyFill="1" applyBorder="1" applyAlignment="1" applyProtection="1">
      <alignment horizontal="center" vertical="center"/>
      <protection locked="0"/>
    </xf>
    <xf numFmtId="0" fontId="6" fillId="2" borderId="45" xfId="4" applyFont="1" applyFill="1" applyBorder="1"/>
    <xf numFmtId="0" fontId="6" fillId="3" borderId="46" xfId="4" applyFont="1" applyFill="1" applyBorder="1" applyAlignment="1" applyProtection="1">
      <alignment horizontal="left" vertical="center" wrapText="1"/>
      <protection locked="0"/>
    </xf>
    <xf numFmtId="0" fontId="6" fillId="2" borderId="48" xfId="4" applyFont="1" applyFill="1" applyBorder="1" applyAlignment="1" applyProtection="1">
      <alignment horizontal="center" vertical="center" wrapText="1"/>
      <protection locked="0"/>
    </xf>
    <xf numFmtId="0" fontId="6" fillId="3" borderId="44" xfId="4" applyFont="1" applyFill="1" applyBorder="1" applyAlignment="1" applyProtection="1">
      <alignment horizontal="left" vertical="center" wrapText="1"/>
      <protection locked="0"/>
    </xf>
    <xf numFmtId="0" fontId="6" fillId="2" borderId="45" xfId="4" applyFont="1" applyFill="1" applyBorder="1" applyAlignment="1" applyProtection="1">
      <alignment horizontal="center" vertical="center" wrapText="1"/>
      <protection locked="0"/>
    </xf>
    <xf numFmtId="0" fontId="6" fillId="2" borderId="49" xfId="4" applyFont="1" applyFill="1" applyBorder="1" applyProtection="1"/>
    <xf numFmtId="0" fontId="6" fillId="2" borderId="44" xfId="4" applyFont="1" applyFill="1" applyBorder="1" applyAlignment="1" applyProtection="1">
      <alignment horizontal="left" vertical="center" wrapText="1"/>
    </xf>
    <xf numFmtId="0" fontId="6" fillId="2" borderId="46" xfId="4" applyFont="1" applyFill="1" applyBorder="1" applyProtection="1"/>
    <xf numFmtId="0" fontId="6" fillId="2" borderId="47" xfId="4" applyFont="1" applyFill="1" applyBorder="1"/>
    <xf numFmtId="0" fontId="6" fillId="2" borderId="49" xfId="4" applyFont="1" applyFill="1" applyBorder="1"/>
    <xf numFmtId="0" fontId="6" fillId="2" borderId="46" xfId="4" applyFont="1" applyFill="1" applyBorder="1" applyAlignment="1">
      <alignment horizontal="left" vertical="center" wrapText="1"/>
    </xf>
    <xf numFmtId="0" fontId="6" fillId="2" borderId="48" xfId="4" applyFont="1" applyFill="1" applyBorder="1" applyAlignment="1" applyProtection="1">
      <alignment horizontal="center" vertical="center"/>
      <protection locked="0"/>
    </xf>
    <xf numFmtId="0" fontId="6" fillId="2" borderId="50" xfId="4" applyFont="1" applyFill="1" applyBorder="1" applyAlignment="1" applyProtection="1">
      <alignment horizontal="left" vertical="center"/>
      <protection locked="0"/>
    </xf>
    <xf numFmtId="0" fontId="14" fillId="4" borderId="0" xfId="2" applyFont="1" applyFill="1" applyBorder="1" applyAlignment="1">
      <alignment horizontal="left" vertical="center"/>
    </xf>
    <xf numFmtId="0" fontId="15" fillId="4" borderId="0" xfId="2" applyFont="1" applyFill="1" applyBorder="1" applyAlignment="1">
      <alignment horizontal="left" vertical="center" wrapText="1"/>
    </xf>
    <xf numFmtId="0" fontId="15" fillId="0" borderId="0" xfId="2" applyFont="1" applyBorder="1" applyAlignment="1">
      <alignment horizontal="left" vertical="center"/>
    </xf>
    <xf numFmtId="0" fontId="9" fillId="0" borderId="0" xfId="4" applyFont="1" applyBorder="1" applyAlignment="1">
      <alignment vertical="center" wrapText="1"/>
    </xf>
    <xf numFmtId="0" fontId="9" fillId="0" borderId="0" xfId="4" applyFont="1" applyBorder="1" applyAlignment="1">
      <alignment horizontal="left" vertical="center" wrapText="1"/>
    </xf>
    <xf numFmtId="0" fontId="9" fillId="0" borderId="0" xfId="4" applyFont="1" applyBorder="1" applyAlignment="1">
      <alignment vertical="center"/>
    </xf>
    <xf numFmtId="0" fontId="9" fillId="0" borderId="0" xfId="4" applyFont="1" applyBorder="1" applyAlignment="1">
      <alignment horizontal="center" vertical="center"/>
    </xf>
    <xf numFmtId="0" fontId="0" fillId="0" borderId="0" xfId="4" applyFont="1" applyAlignment="1">
      <alignment wrapText="1"/>
    </xf>
    <xf numFmtId="0" fontId="16" fillId="5" borderId="0" xfId="4" applyFont="1" applyFill="1" applyBorder="1" applyAlignment="1">
      <alignment vertical="center"/>
    </xf>
    <xf numFmtId="0" fontId="16" fillId="6" borderId="0" xfId="4" applyFont="1" applyFill="1" applyBorder="1" applyAlignment="1"/>
    <xf numFmtId="0" fontId="16" fillId="5" borderId="0" xfId="4" applyFont="1" applyFill="1" applyBorder="1" applyAlignment="1">
      <alignment vertical="center" wrapText="1"/>
    </xf>
    <xf numFmtId="0" fontId="16" fillId="5" borderId="0" xfId="4" applyFont="1" applyFill="1" applyBorder="1" applyAlignment="1">
      <alignment horizontal="left" vertical="center" wrapText="1"/>
    </xf>
    <xf numFmtId="0" fontId="6" fillId="0" borderId="0" xfId="4" applyFont="1" applyFill="1" applyBorder="1" applyAlignment="1">
      <alignment horizontal="right"/>
    </xf>
    <xf numFmtId="0" fontId="6" fillId="5" borderId="0" xfId="4" applyFont="1" applyFill="1" applyBorder="1" applyAlignment="1"/>
    <xf numFmtId="0" fontId="14" fillId="4" borderId="0" xfId="2" applyFont="1" applyFill="1" applyBorder="1" applyAlignment="1">
      <alignment vertical="center"/>
    </xf>
    <xf numFmtId="0" fontId="15" fillId="4" borderId="0" xfId="2" applyFont="1" applyFill="1" applyBorder="1" applyAlignment="1">
      <alignment vertical="center" wrapText="1"/>
    </xf>
    <xf numFmtId="0" fontId="15" fillId="0" borderId="0" xfId="2" applyFont="1" applyBorder="1" applyAlignment="1">
      <alignment vertical="center"/>
    </xf>
    <xf numFmtId="0" fontId="6" fillId="0" borderId="0" xfId="4" applyFont="1" applyBorder="1"/>
    <xf numFmtId="176" fontId="6" fillId="2" borderId="0" xfId="4" applyNumberFormat="1" applyFont="1" applyFill="1" applyAlignment="1" applyProtection="1">
      <alignment horizontal="right"/>
      <protection locked="0"/>
    </xf>
    <xf numFmtId="0" fontId="6" fillId="2" borderId="1" xfId="4" applyFont="1" applyFill="1" applyBorder="1" applyAlignment="1">
      <alignment horizontal="center" vertical="center"/>
    </xf>
    <xf numFmtId="176" fontId="6" fillId="2" borderId="1" xfId="4" applyNumberFormat="1" applyFont="1" applyFill="1" applyBorder="1" applyAlignment="1">
      <alignment horizontal="center" vertical="center"/>
    </xf>
    <xf numFmtId="38" fontId="6" fillId="2" borderId="22" xfId="4" applyNumberFormat="1" applyFont="1" applyFill="1" applyBorder="1" applyAlignment="1">
      <alignment horizontal="right" vertical="center"/>
    </xf>
    <xf numFmtId="38" fontId="6" fillId="3" borderId="22" xfId="5" applyFont="1" applyFill="1" applyBorder="1" applyAlignment="1" applyProtection="1">
      <alignment horizontal="right" vertical="center"/>
      <protection locked="0"/>
    </xf>
    <xf numFmtId="0" fontId="6" fillId="3" borderId="1" xfId="4" applyFont="1" applyFill="1" applyBorder="1" applyAlignment="1" applyProtection="1">
      <alignment horizontal="left" vertical="center" wrapText="1"/>
      <protection locked="0"/>
    </xf>
    <xf numFmtId="38" fontId="6" fillId="2" borderId="3" xfId="4" applyNumberFormat="1" applyFont="1" applyFill="1" applyBorder="1" applyAlignment="1">
      <alignment horizontal="right" vertical="center"/>
    </xf>
    <xf numFmtId="38" fontId="6" fillId="3" borderId="3" xfId="5" applyFont="1" applyFill="1" applyBorder="1" applyAlignment="1" applyProtection="1">
      <alignment horizontal="right" vertical="center"/>
      <protection locked="0"/>
    </xf>
    <xf numFmtId="0" fontId="6" fillId="2" borderId="3" xfId="4" applyFont="1" applyFill="1" applyBorder="1" applyAlignment="1">
      <alignment horizontal="right" vertical="center"/>
    </xf>
    <xf numFmtId="176" fontId="7" fillId="2" borderId="0" xfId="0" applyNumberFormat="1" applyFont="1" applyFill="1" applyAlignment="1" applyProtection="1">
      <alignment horizontal="center"/>
      <protection locked="0"/>
    </xf>
    <xf numFmtId="176" fontId="7" fillId="2" borderId="0" xfId="0" applyNumberFormat="1" applyFont="1" applyFill="1" applyAlignment="1">
      <alignment horizontal="center"/>
    </xf>
    <xf numFmtId="0" fontId="6" fillId="3" borderId="34" xfId="4" applyFont="1" applyFill="1" applyBorder="1" applyAlignment="1" applyProtection="1">
      <alignment horizontal="center" vertical="center"/>
      <protection locked="0"/>
    </xf>
    <xf numFmtId="0" fontId="6" fillId="2" borderId="34" xfId="4" applyFont="1" applyFill="1" applyBorder="1" applyAlignment="1">
      <alignment vertical="center"/>
    </xf>
    <xf numFmtId="0" fontId="18" fillId="0" borderId="0" xfId="6" applyFont="1" applyBorder="1" applyAlignment="1">
      <alignment horizontal="left" vertical="center"/>
    </xf>
    <xf numFmtId="0" fontId="18" fillId="0" borderId="0" xfId="6" applyFont="1" applyBorder="1" applyAlignment="1">
      <alignment vertical="center"/>
    </xf>
    <xf numFmtId="0" fontId="17" fillId="0" borderId="0" xfId="6" applyBorder="1" applyAlignment="1">
      <alignment vertical="center"/>
    </xf>
    <xf numFmtId="0" fontId="6" fillId="2" borderId="2" xfId="4" applyFont="1" applyFill="1" applyBorder="1" applyAlignment="1">
      <alignment horizontal="center" vertical="center"/>
    </xf>
    <xf numFmtId="0" fontId="6" fillId="2" borderId="6" xfId="4"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4" xfId="4" applyFont="1" applyFill="1" applyBorder="1" applyAlignment="1">
      <alignment horizontal="left" vertical="center" wrapText="1"/>
    </xf>
    <xf numFmtId="0" fontId="6" fillId="2" borderId="0" xfId="4" applyFont="1" applyFill="1" applyAlignment="1">
      <alignment horizontal="left" vertical="center" wrapText="1"/>
    </xf>
    <xf numFmtId="0" fontId="6" fillId="2" borderId="22" xfId="4" applyFont="1" applyFill="1" applyBorder="1" applyAlignment="1">
      <alignment horizontal="center" vertical="center"/>
    </xf>
    <xf numFmtId="0" fontId="6" fillId="2" borderId="0" xfId="4" applyFont="1" applyFill="1" applyAlignment="1">
      <alignment horizontal="distributed"/>
    </xf>
    <xf numFmtId="0" fontId="6" fillId="3" borderId="51" xfId="4" applyFont="1" applyFill="1" applyBorder="1" applyAlignment="1" applyProtection="1">
      <alignment horizontal="left" vertical="center" wrapText="1"/>
      <protection locked="0"/>
    </xf>
    <xf numFmtId="0" fontId="6" fillId="2" borderId="18" xfId="4" applyFont="1" applyFill="1" applyBorder="1" applyAlignment="1" applyProtection="1">
      <alignment vertical="center" wrapText="1"/>
    </xf>
    <xf numFmtId="0" fontId="6" fillId="2" borderId="23" xfId="4" applyFont="1" applyFill="1" applyBorder="1" applyAlignment="1" applyProtection="1">
      <alignment vertical="center" wrapText="1"/>
    </xf>
    <xf numFmtId="0" fontId="6" fillId="2" borderId="19" xfId="4" applyFont="1" applyFill="1" applyBorder="1" applyAlignment="1" applyProtection="1">
      <alignment vertical="center" wrapText="1"/>
    </xf>
    <xf numFmtId="0" fontId="6" fillId="2" borderId="0" xfId="4" applyFont="1" applyFill="1" applyBorder="1" applyAlignment="1">
      <alignment horizontal="left" vertical="center" wrapText="1"/>
    </xf>
    <xf numFmtId="0" fontId="6" fillId="2" borderId="4" xfId="4" applyFont="1" applyFill="1" applyBorder="1" applyAlignment="1" applyProtection="1">
      <alignment vertical="center" wrapText="1"/>
    </xf>
    <xf numFmtId="0" fontId="6" fillId="2" borderId="1" xfId="4" applyFont="1" applyFill="1" applyBorder="1" applyAlignment="1" applyProtection="1">
      <alignment horizontal="center" vertical="center" wrapText="1"/>
    </xf>
    <xf numFmtId="38" fontId="6" fillId="3" borderId="1" xfId="5" applyFont="1" applyFill="1" applyBorder="1" applyAlignment="1" applyProtection="1">
      <alignment horizontal="center" vertical="center" shrinkToFit="1"/>
      <protection locked="0"/>
    </xf>
    <xf numFmtId="0" fontId="6" fillId="2" borderId="2" xfId="4" applyFont="1" applyFill="1" applyBorder="1" applyAlignment="1" applyProtection="1">
      <alignment vertical="center" wrapText="1"/>
    </xf>
    <xf numFmtId="0" fontId="6" fillId="2" borderId="0" xfId="4" applyFont="1" applyFill="1" applyAlignment="1">
      <alignment shrinkToFit="1"/>
    </xf>
    <xf numFmtId="0" fontId="6" fillId="3" borderId="0" xfId="4" applyFont="1" applyFill="1" applyAlignment="1" applyProtection="1">
      <alignment horizontal="left" vertical="center" shrinkToFit="1"/>
      <protection locked="0"/>
    </xf>
    <xf numFmtId="0" fontId="6" fillId="2" borderId="0" xfId="4" applyFont="1" applyFill="1" applyAlignment="1">
      <alignment horizontal="center" shrinkToFit="1"/>
    </xf>
    <xf numFmtId="0" fontId="6" fillId="3" borderId="18" xfId="4" applyFont="1" applyFill="1" applyBorder="1" applyAlignment="1" applyProtection="1">
      <alignment vertical="center" wrapText="1"/>
      <protection locked="0"/>
    </xf>
    <xf numFmtId="0" fontId="6" fillId="2" borderId="4" xfId="4" applyFont="1" applyFill="1" applyBorder="1" applyAlignment="1" applyProtection="1">
      <alignment horizontal="center" vertical="center" wrapText="1"/>
    </xf>
    <xf numFmtId="0" fontId="6" fillId="2" borderId="2" xfId="4" applyFont="1" applyFill="1" applyBorder="1" applyAlignment="1" applyProtection="1">
      <alignment horizontal="center" vertical="center" wrapText="1"/>
    </xf>
    <xf numFmtId="176" fontId="6" fillId="3" borderId="0" xfId="4" applyNumberFormat="1" applyFont="1" applyFill="1" applyAlignment="1" applyProtection="1">
      <alignment horizontal="center" shrinkToFit="1"/>
      <protection locked="0"/>
    </xf>
    <xf numFmtId="0" fontId="6" fillId="2" borderId="3" xfId="4" applyFont="1" applyFill="1" applyBorder="1" applyAlignment="1" applyProtection="1">
      <alignment horizontal="right" vertical="center" wrapText="1"/>
    </xf>
    <xf numFmtId="0" fontId="6" fillId="2" borderId="31" xfId="4" applyFont="1" applyFill="1" applyBorder="1" applyAlignment="1" applyProtection="1">
      <alignment horizontal="center" vertical="center" wrapText="1"/>
    </xf>
    <xf numFmtId="0" fontId="6" fillId="2" borderId="32" xfId="4" applyFont="1" applyFill="1" applyBorder="1" applyAlignment="1" applyProtection="1">
      <alignment horizontal="center" vertical="center" wrapText="1"/>
    </xf>
    <xf numFmtId="178" fontId="6" fillId="2" borderId="1" xfId="7" applyNumberFormat="1" applyFont="1" applyFill="1" applyBorder="1" applyAlignment="1" applyProtection="1">
      <alignment horizontal="center" vertical="center" wrapText="1"/>
    </xf>
    <xf numFmtId="0" fontId="6" fillId="2" borderId="31" xfId="4" applyFont="1" applyFill="1" applyBorder="1" applyAlignment="1" applyProtection="1">
      <alignment vertical="center" wrapText="1"/>
    </xf>
    <xf numFmtId="0" fontId="6" fillId="2" borderId="52" xfId="4" applyFont="1" applyFill="1" applyBorder="1" applyAlignment="1" applyProtection="1">
      <alignment vertical="center" wrapText="1"/>
    </xf>
    <xf numFmtId="0" fontId="6" fillId="2" borderId="32" xfId="4" applyFont="1" applyFill="1" applyBorder="1" applyAlignment="1" applyProtection="1">
      <alignment vertical="center" wrapText="1"/>
    </xf>
    <xf numFmtId="0" fontId="16" fillId="0" borderId="38" xfId="4" applyFont="1" applyBorder="1" applyAlignment="1">
      <alignment horizontal="center"/>
    </xf>
    <xf numFmtId="0" fontId="6" fillId="0" borderId="2" xfId="4" applyFont="1" applyBorder="1" applyAlignment="1">
      <alignment horizontal="center" vertical="center"/>
    </xf>
    <xf numFmtId="0" fontId="6" fillId="0" borderId="6" xfId="4" applyFont="1" applyBorder="1" applyAlignment="1">
      <alignment horizontal="center" vertical="center"/>
    </xf>
    <xf numFmtId="0" fontId="6" fillId="0" borderId="1" xfId="4" applyFont="1" applyBorder="1" applyAlignment="1">
      <alignment horizontal="center" vertical="center"/>
    </xf>
    <xf numFmtId="0" fontId="6" fillId="0" borderId="34" xfId="4" applyFont="1" applyBorder="1" applyAlignment="1">
      <alignment horizontal="center" vertical="center" wrapText="1"/>
    </xf>
    <xf numFmtId="0" fontId="6" fillId="0" borderId="34" xfId="4" applyFont="1" applyBorder="1" applyAlignment="1">
      <alignment horizontal="center" vertical="center"/>
    </xf>
    <xf numFmtId="0" fontId="6" fillId="0" borderId="4" xfId="4" applyFont="1" applyBorder="1" applyAlignment="1">
      <alignment horizontal="left" vertical="center" wrapText="1"/>
    </xf>
    <xf numFmtId="0" fontId="6" fillId="0" borderId="0" xfId="4" applyFont="1" applyAlignment="1">
      <alignment horizontal="left" vertical="center" wrapText="1"/>
    </xf>
    <xf numFmtId="0" fontId="16" fillId="0" borderId="53" xfId="4" applyFont="1" applyBorder="1" applyAlignment="1">
      <alignment horizontal="center"/>
    </xf>
    <xf numFmtId="0" fontId="16" fillId="0" borderId="40" xfId="4" applyFont="1" applyBorder="1" applyAlignment="1">
      <alignment horizontal="center"/>
    </xf>
    <xf numFmtId="0" fontId="6" fillId="0" borderId="1" xfId="4" applyFont="1" applyBorder="1" applyAlignment="1">
      <alignment horizontal="center" vertical="center" wrapText="1"/>
    </xf>
    <xf numFmtId="0" fontId="6" fillId="0" borderId="0" xfId="4" applyFont="1" applyAlignment="1">
      <alignment horizontal="distributed"/>
    </xf>
    <xf numFmtId="0" fontId="16" fillId="3" borderId="1" xfId="4" applyFont="1" applyFill="1" applyBorder="1" applyAlignment="1" applyProtection="1">
      <alignment horizontal="left" vertical="center" wrapText="1"/>
      <protection locked="0"/>
    </xf>
    <xf numFmtId="0" fontId="16" fillId="3" borderId="1" xfId="4" applyFont="1" applyFill="1" applyBorder="1" applyAlignment="1" applyProtection="1">
      <alignment horizontal="left" vertical="center"/>
      <protection locked="0"/>
    </xf>
    <xf numFmtId="0" fontId="6" fillId="2" borderId="18" xfId="4" applyFont="1" applyFill="1" applyBorder="1" applyAlignment="1" applyProtection="1">
      <alignment vertical="center" wrapText="1"/>
      <protection locked="0"/>
    </xf>
    <xf numFmtId="0" fontId="6" fillId="2" borderId="23" xfId="4" applyFont="1" applyFill="1" applyBorder="1" applyAlignment="1" applyProtection="1">
      <alignment vertical="center" wrapText="1"/>
      <protection locked="0"/>
    </xf>
    <xf numFmtId="0" fontId="6" fillId="2" borderId="19" xfId="4" applyFont="1" applyFill="1" applyBorder="1" applyAlignment="1" applyProtection="1">
      <alignment vertical="center" wrapText="1"/>
      <protection locked="0"/>
    </xf>
    <xf numFmtId="0" fontId="6" fillId="2" borderId="4" xfId="4" applyFont="1" applyFill="1" applyBorder="1" applyAlignment="1" applyProtection="1">
      <alignment vertical="center" wrapText="1"/>
      <protection locked="0"/>
    </xf>
    <xf numFmtId="0" fontId="6" fillId="2" borderId="1" xfId="4" applyFont="1" applyFill="1" applyBorder="1" applyAlignment="1" applyProtection="1">
      <alignment horizontal="center" vertical="center" wrapText="1"/>
      <protection locked="0"/>
    </xf>
    <xf numFmtId="38" fontId="6" fillId="3" borderId="1" xfId="5" applyFont="1" applyFill="1" applyBorder="1" applyAlignment="1" applyProtection="1">
      <alignment horizontal="center" vertical="center" wrapText="1"/>
      <protection locked="0"/>
    </xf>
    <xf numFmtId="0" fontId="6" fillId="2" borderId="2" xfId="4" applyFont="1" applyFill="1" applyBorder="1" applyAlignment="1" applyProtection="1">
      <alignment vertical="center" wrapText="1"/>
      <protection locked="0"/>
    </xf>
    <xf numFmtId="0" fontId="6" fillId="3" borderId="0" xfId="4" applyFont="1" applyFill="1" applyAlignment="1" applyProtection="1">
      <alignment horizontal="left" vertical="center"/>
      <protection locked="0"/>
    </xf>
    <xf numFmtId="0" fontId="6" fillId="0" borderId="0" xfId="4" applyFont="1" applyAlignment="1">
      <alignment horizontal="center"/>
    </xf>
    <xf numFmtId="0" fontId="6" fillId="2" borderId="19" xfId="4" applyFont="1" applyFill="1" applyBorder="1" applyAlignment="1" applyProtection="1">
      <alignment horizontal="center" vertical="center" wrapText="1"/>
      <protection locked="0"/>
    </xf>
    <xf numFmtId="0" fontId="6" fillId="2" borderId="4" xfId="4" applyFont="1" applyFill="1" applyBorder="1" applyAlignment="1" applyProtection="1">
      <alignment horizontal="center" vertical="center" wrapText="1"/>
      <protection locked="0"/>
    </xf>
    <xf numFmtId="0" fontId="6" fillId="2" borderId="2" xfId="4" applyFont="1" applyFill="1" applyBorder="1" applyAlignment="1" applyProtection="1">
      <alignment horizontal="center" vertical="center" wrapText="1"/>
      <protection locked="0"/>
    </xf>
    <xf numFmtId="176" fontId="6" fillId="3" borderId="0" xfId="4" applyNumberFormat="1" applyFont="1" applyFill="1" applyAlignment="1" applyProtection="1">
      <alignment horizontal="center"/>
      <protection locked="0"/>
    </xf>
    <xf numFmtId="0" fontId="6" fillId="2" borderId="3" xfId="4" applyFont="1" applyFill="1" applyBorder="1" applyAlignment="1" applyProtection="1">
      <alignment horizontal="right" vertical="center" wrapText="1"/>
      <protection locked="0"/>
    </xf>
    <xf numFmtId="0" fontId="6" fillId="2" borderId="31" xfId="4" applyFont="1" applyFill="1" applyBorder="1" applyAlignment="1" applyProtection="1">
      <alignment horizontal="center" vertical="center" wrapText="1"/>
      <protection locked="0"/>
    </xf>
    <xf numFmtId="0" fontId="6" fillId="2" borderId="32" xfId="4" applyFont="1" applyFill="1" applyBorder="1" applyAlignment="1" applyProtection="1">
      <alignment horizontal="center" vertical="center" wrapText="1"/>
      <protection locked="0"/>
    </xf>
    <xf numFmtId="178" fontId="6" fillId="2" borderId="1" xfId="7" applyNumberFormat="1" applyFont="1" applyFill="1" applyBorder="1" applyAlignment="1" applyProtection="1">
      <alignment horizontal="center" vertical="center" wrapText="1"/>
      <protection locked="0"/>
    </xf>
    <xf numFmtId="0" fontId="6" fillId="2" borderId="31" xfId="4" applyFont="1" applyFill="1" applyBorder="1" applyAlignment="1" applyProtection="1">
      <alignment vertical="center" wrapText="1"/>
      <protection locked="0"/>
    </xf>
    <xf numFmtId="0" fontId="6" fillId="2" borderId="52" xfId="4" applyFont="1" applyFill="1" applyBorder="1" applyAlignment="1" applyProtection="1">
      <alignment vertical="center" wrapText="1"/>
      <protection locked="0"/>
    </xf>
    <xf numFmtId="0" fontId="6" fillId="2" borderId="32" xfId="4" applyFont="1" applyFill="1" applyBorder="1" applyAlignment="1" applyProtection="1">
      <alignment vertical="center" wrapText="1"/>
      <protection locked="0"/>
    </xf>
    <xf numFmtId="0" fontId="0" fillId="2" borderId="0" xfId="0" applyFill="1">
      <alignment vertical="center"/>
    </xf>
    <xf numFmtId="0" fontId="19" fillId="2" borderId="0" xfId="0" applyFont="1" applyFill="1" applyAlignment="1">
      <alignment horizontal="center" vertical="center"/>
    </xf>
    <xf numFmtId="0" fontId="0" fillId="2" borderId="2" xfId="0" applyFill="1" applyBorder="1" applyAlignment="1">
      <alignment horizontal="left"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1" xfId="0" applyFill="1" applyBorder="1">
      <alignment vertical="center"/>
    </xf>
    <xf numFmtId="0" fontId="0" fillId="3" borderId="1" xfId="0" applyFill="1" applyBorder="1" applyAlignment="1">
      <alignment horizontal="center" vertical="center"/>
    </xf>
    <xf numFmtId="0" fontId="20" fillId="2" borderId="2" xfId="0" applyFont="1"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0" fontId="20" fillId="2" borderId="0" xfId="0" applyFont="1" applyFill="1" applyAlignment="1">
      <alignment horizontal="left" vertical="center"/>
    </xf>
    <xf numFmtId="0" fontId="0" fillId="3" borderId="34" xfId="0"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lignment vertical="center"/>
    </xf>
    <xf numFmtId="0" fontId="0" fillId="2" borderId="22" xfId="0" applyFill="1" applyBorder="1" applyAlignment="1">
      <alignment horizontal="center" vertical="center" wrapText="1"/>
    </xf>
    <xf numFmtId="0" fontId="0" fillId="3" borderId="54" xfId="0" applyFill="1" applyBorder="1" applyAlignment="1">
      <alignment horizontal="center" vertical="center"/>
    </xf>
    <xf numFmtId="0" fontId="0" fillId="2" borderId="19"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wrapText="1"/>
    </xf>
    <xf numFmtId="0" fontId="0" fillId="3" borderId="9" xfId="0" applyFill="1" applyBorder="1">
      <alignment vertical="center"/>
    </xf>
    <xf numFmtId="0" fontId="0" fillId="3" borderId="55" xfId="0" applyFill="1" applyBorder="1">
      <alignment vertical="center"/>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5" xfId="0" applyFill="1" applyBorder="1">
      <alignment vertical="center"/>
    </xf>
    <xf numFmtId="0" fontId="0" fillId="2" borderId="56" xfId="0" applyFill="1" applyBorder="1" applyAlignment="1">
      <alignment horizontal="center" vertical="center"/>
    </xf>
    <xf numFmtId="0" fontId="0" fillId="2" borderId="0" xfId="0" applyFill="1" applyAlignment="1">
      <alignment vertical="center"/>
    </xf>
    <xf numFmtId="0" fontId="17" fillId="2" borderId="7" xfId="6" applyFill="1" applyBorder="1" applyAlignment="1">
      <alignment horizontal="left" vertical="center"/>
    </xf>
    <xf numFmtId="0" fontId="0" fillId="3" borderId="1" xfId="0" applyFill="1" applyBorder="1">
      <alignment vertical="center"/>
    </xf>
    <xf numFmtId="0" fontId="0" fillId="3" borderId="5" xfId="0" applyFill="1" applyBorder="1">
      <alignment vertical="center"/>
    </xf>
    <xf numFmtId="0" fontId="20" fillId="2" borderId="7" xfId="0" applyFont="1" applyFill="1" applyBorder="1" applyAlignment="1">
      <alignment horizontal="left" vertical="center"/>
    </xf>
    <xf numFmtId="0" fontId="0" fillId="2" borderId="41" xfId="0" applyFill="1" applyBorder="1" applyAlignment="1">
      <alignment horizontal="center" vertical="center"/>
    </xf>
    <xf numFmtId="0" fontId="0" fillId="2" borderId="42" xfId="0" applyFill="1" applyBorder="1" applyAlignment="1">
      <alignment horizontal="center" vertical="center" wrapText="1"/>
    </xf>
    <xf numFmtId="0" fontId="0" fillId="2" borderId="42" xfId="0" applyFill="1" applyBorder="1">
      <alignment vertical="center"/>
    </xf>
    <xf numFmtId="0" fontId="0" fillId="2" borderId="57" xfId="0" applyFill="1" applyBorder="1">
      <alignment vertical="center"/>
    </xf>
    <xf numFmtId="0" fontId="20" fillId="2" borderId="58" xfId="0" applyFont="1" applyFill="1" applyBorder="1">
      <alignment vertical="center"/>
    </xf>
    <xf numFmtId="0" fontId="0" fillId="2" borderId="0" xfId="0" applyFill="1" applyAlignment="1">
      <alignment horizontal="right" vertical="center"/>
    </xf>
    <xf numFmtId="178" fontId="0" fillId="2" borderId="1" xfId="7" applyNumberFormat="1" applyFont="1" applyFill="1" applyBorder="1" applyAlignment="1">
      <alignment horizontal="center" vertical="center"/>
    </xf>
    <xf numFmtId="0" fontId="15" fillId="0" borderId="0" xfId="2" applyFont="1">
      <alignment vertical="center"/>
    </xf>
    <xf numFmtId="0" fontId="6" fillId="0" borderId="0" xfId="2" applyFont="1">
      <alignment vertical="center"/>
    </xf>
    <xf numFmtId="0" fontId="6" fillId="2" borderId="0" xfId="2" applyFont="1" applyFill="1">
      <alignment vertical="center"/>
    </xf>
    <xf numFmtId="0" fontId="15" fillId="2" borderId="0" xfId="2" applyFont="1" applyFill="1" applyAlignment="1">
      <alignment horizontal="justify" vertical="center"/>
    </xf>
    <xf numFmtId="0" fontId="6" fillId="2" borderId="0" xfId="2" applyFont="1" applyFill="1" applyAlignment="1">
      <alignment vertical="center" shrinkToFit="1"/>
    </xf>
    <xf numFmtId="0" fontId="15" fillId="2" borderId="0" xfId="2" applyFont="1" applyFill="1">
      <alignment vertical="center"/>
    </xf>
    <xf numFmtId="0" fontId="6" fillId="2" borderId="0" xfId="2" applyFont="1" applyFill="1" applyAlignment="1">
      <alignment horizontal="left" vertical="center" shrinkToFit="1"/>
    </xf>
    <xf numFmtId="0" fontId="6" fillId="2" borderId="59" xfId="2" applyFont="1" applyFill="1" applyBorder="1" applyAlignment="1">
      <alignment horizontal="distributed" vertical="center" wrapText="1"/>
    </xf>
    <xf numFmtId="0" fontId="6" fillId="2" borderId="60" xfId="2" applyFont="1" applyFill="1" applyBorder="1" applyAlignment="1">
      <alignment horizontal="distributed" vertical="center" wrapText="1" indent="1"/>
    </xf>
    <xf numFmtId="0" fontId="6" fillId="2" borderId="61" xfId="2" applyFont="1" applyFill="1" applyBorder="1" applyAlignment="1">
      <alignment horizontal="distributed" vertical="center" wrapText="1" indent="1"/>
    </xf>
    <xf numFmtId="0" fontId="6" fillId="2" borderId="62" xfId="2" applyFont="1" applyFill="1" applyBorder="1" applyAlignment="1">
      <alignment horizontal="distributed" vertical="center" wrapText="1"/>
    </xf>
    <xf numFmtId="0" fontId="6" fillId="2" borderId="63" xfId="2" applyFont="1" applyFill="1" applyBorder="1" applyAlignment="1">
      <alignment horizontal="distributed" vertical="center" wrapText="1" indent="1"/>
    </xf>
    <xf numFmtId="0" fontId="6" fillId="2" borderId="64" xfId="2" applyFont="1" applyFill="1" applyBorder="1" applyAlignment="1">
      <alignment horizontal="distributed" vertical="center" wrapText="1" indent="1"/>
    </xf>
    <xf numFmtId="0" fontId="15" fillId="0" borderId="0" xfId="2" applyFont="1" applyAlignment="1">
      <alignment vertical="center" wrapText="1"/>
    </xf>
    <xf numFmtId="0" fontId="6" fillId="2" borderId="65" xfId="2" applyFont="1" applyFill="1" applyBorder="1" applyAlignment="1">
      <alignment horizontal="distributed" vertical="center" wrapText="1"/>
    </xf>
    <xf numFmtId="0" fontId="6" fillId="2" borderId="0" xfId="2" applyFont="1" applyFill="1" applyAlignment="1">
      <alignment vertical="center" wrapText="1"/>
    </xf>
    <xf numFmtId="179" fontId="6" fillId="2" borderId="59" xfId="2" applyNumberFormat="1" applyFont="1" applyFill="1" applyBorder="1" applyAlignment="1">
      <alignment horizontal="center" vertical="center" wrapText="1"/>
    </xf>
    <xf numFmtId="179" fontId="6" fillId="2" borderId="62" xfId="2" applyNumberFormat="1" applyFont="1" applyFill="1" applyBorder="1" applyAlignment="1">
      <alignment horizontal="center" vertical="center" wrapText="1"/>
    </xf>
    <xf numFmtId="179" fontId="6" fillId="2" borderId="65" xfId="2" applyNumberFormat="1" applyFont="1" applyFill="1" applyBorder="1" applyAlignment="1">
      <alignment horizontal="center" vertical="center" wrapText="1"/>
    </xf>
    <xf numFmtId="0" fontId="6" fillId="2" borderId="66" xfId="2" applyFont="1" applyFill="1" applyBorder="1" applyAlignment="1">
      <alignment horizontal="distributed" vertical="center" wrapText="1" indent="1"/>
    </xf>
    <xf numFmtId="0" fontId="6" fillId="2" borderId="67" xfId="2" applyFont="1" applyFill="1" applyBorder="1" applyAlignment="1">
      <alignment horizontal="distributed" vertical="center" wrapText="1" indent="1"/>
    </xf>
    <xf numFmtId="0" fontId="6" fillId="2" borderId="60" xfId="2" applyFont="1" applyFill="1" applyBorder="1" applyAlignment="1">
      <alignment horizontal="distributed" vertical="center" shrinkToFit="1"/>
    </xf>
    <xf numFmtId="0" fontId="6" fillId="2" borderId="60" xfId="2" applyFont="1" applyFill="1" applyBorder="1" applyAlignment="1">
      <alignment horizontal="center" vertical="center" wrapText="1"/>
    </xf>
    <xf numFmtId="0" fontId="6" fillId="2" borderId="60" xfId="2" applyFont="1" applyFill="1" applyBorder="1" applyAlignment="1" applyProtection="1">
      <alignment horizontal="left" vertical="center" wrapText="1" indent="1"/>
      <protection locked="0"/>
    </xf>
    <xf numFmtId="38" fontId="6" fillId="2" borderId="60" xfId="5" applyFont="1" applyFill="1" applyBorder="1" applyAlignment="1" applyProtection="1">
      <alignment horizontal="right" vertical="center" wrapText="1"/>
    </xf>
    <xf numFmtId="3" fontId="6" fillId="2" borderId="60" xfId="2" applyNumberFormat="1" applyFont="1" applyFill="1" applyBorder="1" applyAlignment="1" applyProtection="1">
      <alignment horizontal="left" vertical="center" wrapText="1"/>
      <protection locked="0"/>
    </xf>
    <xf numFmtId="3" fontId="6" fillId="2" borderId="60" xfId="2" applyNumberFormat="1" applyFont="1" applyFill="1" applyBorder="1" applyAlignment="1">
      <alignment horizontal="center" vertical="center" wrapText="1"/>
    </xf>
    <xf numFmtId="3" fontId="6" fillId="2" borderId="61" xfId="2" applyNumberFormat="1" applyFont="1" applyFill="1" applyBorder="1" applyAlignment="1">
      <alignment horizontal="center" vertical="center" wrapText="1"/>
    </xf>
    <xf numFmtId="180" fontId="6" fillId="2" borderId="59" xfId="2" applyNumberFormat="1" applyFont="1" applyFill="1" applyBorder="1" applyAlignment="1">
      <alignment horizontal="left" vertical="top" wrapText="1"/>
    </xf>
    <xf numFmtId="0" fontId="6" fillId="2" borderId="63" xfId="2" applyFont="1" applyFill="1" applyBorder="1" applyAlignment="1">
      <alignment horizontal="distributed" vertical="center" shrinkToFit="1"/>
    </xf>
    <xf numFmtId="0" fontId="6" fillId="2" borderId="63" xfId="2" applyFont="1" applyFill="1" applyBorder="1" applyAlignment="1">
      <alignment horizontal="center" vertical="center" wrapText="1"/>
    </xf>
    <xf numFmtId="0" fontId="6" fillId="2" borderId="63" xfId="2" applyFont="1" applyFill="1" applyBorder="1" applyAlignment="1" applyProtection="1">
      <alignment horizontal="left" vertical="center" wrapText="1" indent="1"/>
      <protection locked="0"/>
    </xf>
    <xf numFmtId="38" fontId="6" fillId="2" borderId="63" xfId="5" applyFont="1" applyFill="1" applyBorder="1" applyAlignment="1" applyProtection="1">
      <alignment horizontal="right" vertical="center" wrapText="1"/>
    </xf>
    <xf numFmtId="3" fontId="6" fillId="2" borderId="63" xfId="2" applyNumberFormat="1" applyFont="1" applyFill="1" applyBorder="1" applyAlignment="1" applyProtection="1">
      <alignment horizontal="left" vertical="center" wrapText="1"/>
      <protection locked="0"/>
    </xf>
    <xf numFmtId="3" fontId="6" fillId="2" borderId="63" xfId="2" applyNumberFormat="1" applyFont="1" applyFill="1" applyBorder="1" applyAlignment="1">
      <alignment horizontal="center" vertical="center" wrapText="1"/>
    </xf>
    <xf numFmtId="3" fontId="6" fillId="2" borderId="64" xfId="2" applyNumberFormat="1" applyFont="1" applyFill="1" applyBorder="1" applyAlignment="1">
      <alignment horizontal="center" vertical="center" wrapText="1"/>
    </xf>
    <xf numFmtId="180" fontId="6" fillId="2" borderId="62" xfId="2" applyNumberFormat="1" applyFont="1" applyFill="1" applyBorder="1" applyAlignment="1">
      <alignment horizontal="left" vertical="top" wrapText="1"/>
    </xf>
    <xf numFmtId="0" fontId="6" fillId="2" borderId="0" xfId="2" applyFont="1" applyFill="1" applyAlignment="1">
      <alignment horizontal="distributed" vertical="center"/>
    </xf>
    <xf numFmtId="0" fontId="6" fillId="2" borderId="0" xfId="2" applyFont="1" applyFill="1" applyAlignment="1">
      <alignment horizontal="distributed" vertical="center" wrapText="1"/>
    </xf>
    <xf numFmtId="176" fontId="6" fillId="3" borderId="63" xfId="2" applyNumberFormat="1" applyFont="1" applyFill="1" applyBorder="1" applyAlignment="1" applyProtection="1">
      <alignment horizontal="center" vertical="center" wrapText="1"/>
      <protection locked="0"/>
    </xf>
    <xf numFmtId="176" fontId="6" fillId="3" borderId="64" xfId="2" applyNumberFormat="1" applyFont="1" applyFill="1" applyBorder="1" applyAlignment="1" applyProtection="1">
      <alignment horizontal="center" vertical="center" wrapText="1"/>
      <protection locked="0"/>
    </xf>
    <xf numFmtId="0" fontId="6" fillId="2" borderId="66" xfId="2" applyFont="1" applyFill="1" applyBorder="1" applyAlignment="1">
      <alignment horizontal="distributed" vertical="center" shrinkToFit="1"/>
    </xf>
    <xf numFmtId="0" fontId="15" fillId="2" borderId="0" xfId="2" applyFont="1" applyFill="1" applyAlignment="1">
      <alignment horizontal="left" vertical="center" shrinkToFit="1"/>
    </xf>
    <xf numFmtId="176" fontId="6" fillId="3" borderId="0" xfId="2" applyNumberFormat="1" applyFont="1" applyFill="1" applyAlignment="1" applyProtection="1">
      <alignment horizontal="distributed" vertical="center" shrinkToFit="1"/>
      <protection locked="0"/>
    </xf>
    <xf numFmtId="176" fontId="6" fillId="2" borderId="63" xfId="2" applyNumberFormat="1" applyFont="1" applyFill="1" applyBorder="1" applyAlignment="1">
      <alignment vertical="center" wrapText="1"/>
    </xf>
    <xf numFmtId="176" fontId="6" fillId="2" borderId="0" xfId="2" applyNumberFormat="1" applyFont="1" applyFill="1" applyAlignment="1">
      <alignment vertical="center" wrapText="1"/>
    </xf>
    <xf numFmtId="0" fontId="6" fillId="2" borderId="66" xfId="2" applyFont="1" applyFill="1" applyBorder="1" applyAlignment="1">
      <alignment horizontal="center" vertical="center" wrapText="1"/>
    </xf>
    <xf numFmtId="0" fontId="6" fillId="2" borderId="66" xfId="2" applyFont="1" applyFill="1" applyBorder="1" applyAlignment="1" applyProtection="1">
      <alignment horizontal="left" vertical="center" wrapText="1" indent="1"/>
      <protection locked="0"/>
    </xf>
    <xf numFmtId="3" fontId="6" fillId="2" borderId="66" xfId="2" applyNumberFormat="1" applyFont="1" applyFill="1" applyBorder="1" applyAlignment="1" applyProtection="1">
      <alignment horizontal="left" vertical="center" wrapText="1"/>
      <protection locked="0"/>
    </xf>
    <xf numFmtId="176" fontId="6" fillId="2" borderId="66" xfId="2" applyNumberFormat="1" applyFont="1" applyFill="1" applyBorder="1" applyAlignment="1">
      <alignment vertical="center" wrapText="1"/>
    </xf>
    <xf numFmtId="176" fontId="6" fillId="2" borderId="68" xfId="2" applyNumberFormat="1" applyFont="1" applyFill="1" applyBorder="1" applyAlignment="1">
      <alignment vertical="center" wrapText="1"/>
    </xf>
    <xf numFmtId="180" fontId="6" fillId="2" borderId="65" xfId="2" applyNumberFormat="1" applyFont="1" applyFill="1" applyBorder="1" applyAlignment="1">
      <alignment horizontal="left" vertical="top" wrapText="1"/>
    </xf>
    <xf numFmtId="0" fontId="21" fillId="0" borderId="0" xfId="0" applyFont="1" applyAlignment="1">
      <alignment horizontal="center" vertical="center"/>
    </xf>
    <xf numFmtId="0" fontId="9" fillId="0" borderId="0" xfId="2" applyFont="1">
      <alignment vertical="center"/>
    </xf>
    <xf numFmtId="0" fontId="6" fillId="3" borderId="22" xfId="4" applyFont="1" applyFill="1" applyBorder="1" applyAlignment="1" applyProtection="1">
      <alignment horizontal="center" vertical="center" shrinkToFit="1"/>
      <protection locked="0"/>
    </xf>
    <xf numFmtId="0" fontId="6" fillId="3" borderId="3" xfId="4" applyFont="1" applyFill="1" applyBorder="1" applyAlignment="1" applyProtection="1">
      <alignment horizontal="center" vertical="center" shrinkToFit="1"/>
      <protection locked="0"/>
    </xf>
    <xf numFmtId="0" fontId="6" fillId="2" borderId="17" xfId="4" applyFont="1" applyFill="1" applyBorder="1" applyAlignment="1" applyProtection="1">
      <alignment horizontal="center" vertical="center" shrinkToFit="1"/>
    </xf>
    <xf numFmtId="0" fontId="6" fillId="2" borderId="1" xfId="4" applyFont="1" applyFill="1" applyBorder="1" applyAlignment="1" applyProtection="1">
      <alignment horizontal="center" vertical="center" shrinkToFit="1"/>
    </xf>
    <xf numFmtId="0" fontId="6" fillId="2" borderId="18" xfId="4" applyFont="1" applyFill="1" applyBorder="1" applyAlignment="1" applyProtection="1">
      <alignment horizontal="left"/>
    </xf>
    <xf numFmtId="0" fontId="6" fillId="2" borderId="19" xfId="4" applyFont="1" applyFill="1" applyBorder="1" applyAlignment="1" applyProtection="1">
      <alignment horizontal="center" vertical="center" shrinkToFit="1"/>
    </xf>
    <xf numFmtId="0" fontId="11" fillId="2" borderId="23" xfId="4" applyFont="1" applyFill="1" applyBorder="1" applyProtection="1"/>
    <xf numFmtId="0" fontId="12" fillId="2" borderId="19" xfId="4" applyFont="1" applyFill="1" applyBorder="1" applyAlignment="1" applyProtection="1">
      <alignment horizontal="left" vertical="center" wrapText="1"/>
    </xf>
    <xf numFmtId="0" fontId="6" fillId="2" borderId="22" xfId="4" applyFont="1" applyFill="1" applyBorder="1" applyAlignment="1" applyProtection="1">
      <alignment horizontal="center" vertical="center" wrapText="1"/>
    </xf>
    <xf numFmtId="38" fontId="6" fillId="2" borderId="23" xfId="5" applyFont="1" applyFill="1" applyBorder="1" applyAlignment="1" applyProtection="1">
      <alignment horizontal="center"/>
    </xf>
    <xf numFmtId="0" fontId="6" fillId="2" borderId="35" xfId="4" applyFont="1" applyFill="1" applyBorder="1" applyAlignment="1" applyProtection="1">
      <alignment horizontal="center" vertical="center" shrinkToFit="1"/>
    </xf>
    <xf numFmtId="0" fontId="6" fillId="3" borderId="34" xfId="4" applyFont="1" applyFill="1" applyBorder="1" applyAlignment="1" applyProtection="1">
      <alignment horizontal="center" vertical="center" shrinkToFit="1"/>
      <protection locked="0"/>
    </xf>
    <xf numFmtId="38" fontId="6" fillId="2" borderId="35" xfId="1" applyFont="1" applyFill="1" applyBorder="1" applyAlignment="1" applyProtection="1">
      <alignment horizontal="center" vertical="center" shrinkToFit="1"/>
    </xf>
    <xf numFmtId="0" fontId="6" fillId="2" borderId="4" xfId="4" applyFont="1" applyFill="1" applyBorder="1" applyAlignment="1" applyProtection="1">
      <alignment horizontal="left"/>
    </xf>
    <xf numFmtId="0" fontId="6" fillId="2" borderId="2" xfId="4" applyFont="1" applyFill="1" applyBorder="1" applyAlignment="1" applyProtection="1">
      <alignment horizontal="center" vertical="center" shrinkToFit="1"/>
    </xf>
    <xf numFmtId="0" fontId="7" fillId="2" borderId="4" xfId="4" applyFont="1" applyFill="1" applyBorder="1" applyAlignment="1" applyProtection="1">
      <alignment horizontal="center" vertical="center"/>
    </xf>
    <xf numFmtId="0" fontId="12" fillId="2" borderId="2" xfId="4" applyFont="1" applyFill="1" applyBorder="1" applyAlignment="1" applyProtection="1">
      <alignment horizontal="left" vertical="center" wrapText="1"/>
    </xf>
    <xf numFmtId="0" fontId="6" fillId="2" borderId="3" xfId="4" applyFont="1" applyFill="1" applyBorder="1" applyAlignment="1" applyProtection="1">
      <alignment horizontal="center" vertical="center" wrapText="1"/>
    </xf>
    <xf numFmtId="38" fontId="6" fillId="2" borderId="0" xfId="5" applyFont="1" applyFill="1" applyBorder="1" applyAlignment="1" applyProtection="1">
      <alignment horizontal="center"/>
    </xf>
    <xf numFmtId="0" fontId="6" fillId="2" borderId="36" xfId="4" applyFont="1" applyFill="1" applyBorder="1" applyAlignment="1" applyProtection="1">
      <alignment horizontal="center" vertical="center" shrinkToFit="1"/>
    </xf>
    <xf numFmtId="38" fontId="6" fillId="2" borderId="36" xfId="1" applyFont="1" applyFill="1" applyBorder="1" applyAlignment="1" applyProtection="1">
      <alignment horizontal="center" vertical="center" shrinkToFit="1"/>
    </xf>
    <xf numFmtId="0" fontId="11" fillId="2" borderId="0" xfId="4" applyFont="1" applyFill="1" applyProtection="1"/>
    <xf numFmtId="0" fontId="9" fillId="2" borderId="0" xfId="4" applyFont="1" applyFill="1" applyProtection="1"/>
    <xf numFmtId="0" fontId="6" fillId="2" borderId="4" xfId="4" applyFont="1" applyFill="1" applyBorder="1" applyAlignment="1" applyProtection="1">
      <alignment horizontal="center"/>
    </xf>
    <xf numFmtId="0" fontId="9" fillId="2" borderId="3" xfId="4" applyFont="1" applyFill="1" applyBorder="1" applyAlignment="1" applyProtection="1">
      <alignment vertical="center"/>
    </xf>
    <xf numFmtId="0" fontId="6" fillId="2" borderId="7" xfId="4" applyFont="1" applyFill="1" applyBorder="1" applyProtection="1"/>
    <xf numFmtId="0" fontId="6" fillId="2" borderId="7" xfId="4" applyFont="1" applyFill="1" applyBorder="1" applyAlignment="1" applyProtection="1">
      <alignment horizontal="center"/>
    </xf>
    <xf numFmtId="38" fontId="6" fillId="2" borderId="36" xfId="1" applyFont="1" applyFill="1" applyBorder="1" applyAlignment="1" applyProtection="1">
      <alignment horizontal="center" vertical="center"/>
      <protection locked="0"/>
    </xf>
    <xf numFmtId="0" fontId="6" fillId="2" borderId="41" xfId="4" applyFont="1" applyFill="1" applyBorder="1" applyAlignment="1" applyProtection="1">
      <alignment horizontal="center" vertical="center" shrinkToFit="1"/>
    </xf>
    <xf numFmtId="0" fontId="6" fillId="2" borderId="42" xfId="4" applyFont="1" applyFill="1" applyBorder="1" applyAlignment="1" applyProtection="1">
      <alignment horizontal="center" vertical="center" shrinkToFit="1"/>
    </xf>
    <xf numFmtId="0" fontId="6" fillId="2" borderId="43" xfId="4" applyFont="1" applyFill="1" applyBorder="1" applyAlignment="1" applyProtection="1">
      <alignment horizontal="left"/>
    </xf>
    <xf numFmtId="0" fontId="6" fillId="2" borderId="44" xfId="4" applyFont="1" applyFill="1" applyBorder="1" applyAlignment="1" applyProtection="1">
      <alignment horizontal="center" vertical="center" shrinkToFit="1"/>
    </xf>
    <xf numFmtId="0" fontId="6" fillId="2" borderId="43" xfId="4" applyFont="1" applyFill="1" applyBorder="1" applyAlignment="1" applyProtection="1">
      <alignment horizontal="center"/>
    </xf>
    <xf numFmtId="0" fontId="12" fillId="2" borderId="44" xfId="4" applyFont="1" applyFill="1" applyBorder="1" applyAlignment="1" applyProtection="1">
      <alignment horizontal="left" vertical="center" wrapText="1"/>
    </xf>
    <xf numFmtId="0" fontId="6" fillId="2" borderId="45" xfId="4" applyFont="1" applyFill="1" applyBorder="1" applyAlignment="1" applyProtection="1">
      <alignment horizontal="center" vertical="center" wrapText="1"/>
    </xf>
    <xf numFmtId="0" fontId="9" fillId="2" borderId="45" xfId="4" applyFont="1" applyFill="1" applyBorder="1" applyProtection="1"/>
    <xf numFmtId="0" fontId="6" fillId="2" borderId="69" xfId="2" applyFont="1" applyFill="1" applyBorder="1" applyAlignment="1">
      <alignment horizontal="distributed" vertical="center" wrapText="1"/>
    </xf>
    <xf numFmtId="0" fontId="6" fillId="2" borderId="60" xfId="2" applyFont="1" applyFill="1" applyBorder="1" applyAlignment="1">
      <alignment horizontal="distributed" vertical="center" indent="1"/>
    </xf>
    <xf numFmtId="0" fontId="6" fillId="2" borderId="60" xfId="2" applyFont="1" applyFill="1" applyBorder="1" applyAlignment="1">
      <alignment horizontal="distributed" vertical="center" wrapText="1"/>
    </xf>
    <xf numFmtId="0" fontId="6" fillId="2" borderId="63" xfId="2" applyFont="1" applyFill="1" applyBorder="1" applyAlignment="1">
      <alignment horizontal="distributed" vertical="center" indent="1"/>
    </xf>
    <xf numFmtId="0" fontId="6" fillId="2" borderId="63" xfId="2" applyFont="1" applyFill="1" applyBorder="1" applyAlignment="1">
      <alignment horizontal="distributed" vertical="center" wrapText="1"/>
    </xf>
    <xf numFmtId="0" fontId="15" fillId="2" borderId="0" xfId="2" applyFont="1" applyFill="1" applyAlignment="1">
      <alignment vertical="center" wrapText="1"/>
    </xf>
    <xf numFmtId="179" fontId="6" fillId="2" borderId="59" xfId="2" applyNumberFormat="1" applyFont="1" applyFill="1" applyBorder="1" applyAlignment="1">
      <alignment horizontal="center" vertical="center" shrinkToFit="1"/>
    </xf>
    <xf numFmtId="176" fontId="6" fillId="2" borderId="59" xfId="2" applyNumberFormat="1" applyFont="1" applyFill="1" applyBorder="1" applyAlignment="1">
      <alignment horizontal="center" vertical="center" wrapText="1"/>
    </xf>
    <xf numFmtId="179" fontId="6" fillId="2" borderId="62" xfId="2" applyNumberFormat="1" applyFont="1" applyFill="1" applyBorder="1" applyAlignment="1">
      <alignment horizontal="center" vertical="center" shrinkToFit="1"/>
    </xf>
    <xf numFmtId="176" fontId="6" fillId="2" borderId="62" xfId="2" applyNumberFormat="1" applyFont="1" applyFill="1" applyBorder="1" applyAlignment="1">
      <alignment horizontal="center" vertical="center" wrapText="1"/>
    </xf>
    <xf numFmtId="176" fontId="6" fillId="2" borderId="65" xfId="2" applyNumberFormat="1" applyFont="1" applyFill="1" applyBorder="1" applyAlignment="1">
      <alignment horizontal="center" vertical="center" wrapText="1"/>
    </xf>
    <xf numFmtId="179" fontId="6" fillId="2" borderId="65" xfId="2" applyNumberFormat="1" applyFont="1" applyFill="1" applyBorder="1" applyAlignment="1">
      <alignment horizontal="center" vertical="center" shrinkToFit="1"/>
    </xf>
    <xf numFmtId="0" fontId="6" fillId="2" borderId="66" xfId="2" applyFont="1" applyFill="1" applyBorder="1" applyAlignment="1">
      <alignment horizontal="distributed" vertical="center" indent="1"/>
    </xf>
    <xf numFmtId="0" fontId="6" fillId="2" borderId="66" xfId="2" applyFont="1" applyFill="1" applyBorder="1" applyAlignment="1">
      <alignment horizontal="distributed" vertical="center" wrapText="1"/>
    </xf>
    <xf numFmtId="0" fontId="6" fillId="2" borderId="59" xfId="2" applyFont="1" applyFill="1" applyBorder="1" applyAlignment="1">
      <alignment horizontal="center" vertical="center" wrapText="1"/>
    </xf>
    <xf numFmtId="38" fontId="6" fillId="2" borderId="60" xfId="5" applyFont="1" applyFill="1" applyBorder="1" applyAlignment="1" applyProtection="1">
      <alignment horizontal="center" vertical="center" wrapText="1"/>
    </xf>
    <xf numFmtId="3" fontId="6" fillId="3" borderId="60" xfId="2" applyNumberFormat="1" applyFont="1" applyFill="1" applyBorder="1" applyAlignment="1" applyProtection="1">
      <alignment horizontal="left" vertical="center" wrapText="1"/>
      <protection locked="0"/>
    </xf>
    <xf numFmtId="0" fontId="6" fillId="2" borderId="59" xfId="2" applyFont="1" applyFill="1" applyBorder="1" applyAlignment="1">
      <alignment horizontal="left" vertical="center" wrapText="1"/>
    </xf>
    <xf numFmtId="0" fontId="6" fillId="2" borderId="62" xfId="2" applyFont="1" applyFill="1" applyBorder="1" applyAlignment="1">
      <alignment horizontal="center" vertical="center" wrapText="1"/>
    </xf>
    <xf numFmtId="38" fontId="6" fillId="2" borderId="63" xfId="5" applyFont="1" applyFill="1" applyBorder="1" applyAlignment="1" applyProtection="1">
      <alignment horizontal="center" vertical="center" wrapText="1"/>
    </xf>
    <xf numFmtId="3" fontId="6" fillId="3" borderId="63" xfId="2" applyNumberFormat="1" applyFont="1" applyFill="1" applyBorder="1" applyAlignment="1" applyProtection="1">
      <alignment horizontal="left" vertical="center" wrapText="1"/>
      <protection locked="0"/>
    </xf>
    <xf numFmtId="0" fontId="6" fillId="2" borderId="62" xfId="2" applyFont="1" applyFill="1" applyBorder="1" applyAlignment="1">
      <alignment horizontal="left" vertical="center" wrapText="1"/>
    </xf>
    <xf numFmtId="0" fontId="6" fillId="2" borderId="65" xfId="2" applyFont="1" applyFill="1" applyBorder="1" applyAlignment="1">
      <alignment horizontal="center" vertical="center" wrapText="1"/>
    </xf>
    <xf numFmtId="0" fontId="15" fillId="2" borderId="62" xfId="2" applyFont="1" applyFill="1" applyBorder="1" applyAlignment="1">
      <alignment horizontal="center" vertical="center" shrinkToFit="1"/>
    </xf>
    <xf numFmtId="181" fontId="6" fillId="2" borderId="63" xfId="5" applyNumberFormat="1" applyFont="1" applyFill="1" applyBorder="1" applyAlignment="1" applyProtection="1">
      <alignment horizontal="right" vertical="center" wrapText="1"/>
    </xf>
    <xf numFmtId="0" fontId="6" fillId="2" borderId="63" xfId="2" applyFont="1" applyFill="1" applyBorder="1" applyAlignment="1">
      <alignment horizontal="left" vertical="center" wrapText="1"/>
    </xf>
    <xf numFmtId="0" fontId="15" fillId="2" borderId="65" xfId="2" applyFont="1" applyFill="1" applyBorder="1" applyAlignment="1">
      <alignment horizontal="center" vertical="center" shrinkToFit="1"/>
    </xf>
    <xf numFmtId="0" fontId="6" fillId="2" borderId="66" xfId="2" applyFont="1" applyFill="1" applyBorder="1" applyAlignment="1">
      <alignment horizontal="left" vertical="center" wrapText="1"/>
    </xf>
    <xf numFmtId="3" fontId="6" fillId="3" borderId="66" xfId="2" applyNumberFormat="1" applyFont="1" applyFill="1" applyBorder="1" applyAlignment="1" applyProtection="1">
      <alignment horizontal="left" vertical="center" wrapText="1"/>
      <protection locked="0"/>
    </xf>
    <xf numFmtId="0" fontId="6" fillId="2" borderId="65" xfId="2" applyFont="1" applyFill="1" applyBorder="1" applyAlignment="1">
      <alignment horizontal="left" vertical="center" wrapText="1"/>
    </xf>
    <xf numFmtId="0" fontId="21" fillId="0" borderId="0" xfId="0" applyFont="1">
      <alignment vertical="center"/>
    </xf>
    <xf numFmtId="0" fontId="6" fillId="0" borderId="0" xfId="2" applyFont="1" applyAlignment="1">
      <alignment vertical="center" wrapText="1"/>
    </xf>
    <xf numFmtId="0" fontId="6" fillId="0" borderId="1" xfId="2" applyFont="1" applyBorder="1">
      <alignment vertical="center"/>
    </xf>
    <xf numFmtId="0" fontId="22" fillId="0" borderId="70" xfId="2" applyFont="1" applyBorder="1" applyAlignment="1">
      <alignment horizontal="left" vertical="center" wrapText="1"/>
    </xf>
    <xf numFmtId="0" fontId="6" fillId="0" borderId="24" xfId="2" applyFont="1" applyBorder="1" applyAlignment="1">
      <alignment horizontal="center" vertical="center" wrapText="1"/>
    </xf>
    <xf numFmtId="176" fontId="6" fillId="0" borderId="1" xfId="2" applyNumberFormat="1" applyFont="1" applyBorder="1" applyAlignment="1" applyProtection="1">
      <alignment horizontal="center" vertical="center"/>
      <protection locked="0"/>
    </xf>
    <xf numFmtId="0" fontId="9" fillId="0" borderId="71" xfId="2" applyFont="1" applyBorder="1" applyAlignment="1">
      <alignment horizontal="left" vertical="center" wrapText="1"/>
    </xf>
    <xf numFmtId="0" fontId="6" fillId="3" borderId="1" xfId="2" applyFont="1" applyFill="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9" fillId="2" borderId="72" xfId="4" applyFont="1" applyFill="1" applyBorder="1" applyAlignment="1">
      <alignment horizontal="center" vertical="center"/>
    </xf>
    <xf numFmtId="0" fontId="11" fillId="2" borderId="51" xfId="4" applyFont="1" applyFill="1" applyBorder="1" applyAlignment="1">
      <alignment horizontal="center" vertical="center"/>
    </xf>
    <xf numFmtId="0" fontId="11" fillId="2" borderId="6" xfId="4" applyFont="1" applyFill="1" applyBorder="1" applyAlignment="1">
      <alignment horizontal="center" vertical="center"/>
    </xf>
    <xf numFmtId="0" fontId="9" fillId="2" borderId="51"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0" fontId="9" fillId="2" borderId="18" xfId="4" applyFont="1" applyFill="1" applyBorder="1" applyAlignment="1">
      <alignment horizontal="center" vertical="center" wrapText="1"/>
    </xf>
    <xf numFmtId="0" fontId="9" fillId="2" borderId="19" xfId="4" applyFont="1" applyFill="1" applyBorder="1" applyAlignment="1">
      <alignment horizontal="center" vertical="center" wrapText="1"/>
    </xf>
    <xf numFmtId="38" fontId="9" fillId="2" borderId="1" xfId="1" applyFont="1" applyFill="1" applyBorder="1" applyAlignment="1" applyProtection="1">
      <alignment horizontal="center" vertical="center"/>
    </xf>
    <xf numFmtId="182" fontId="6" fillId="2" borderId="22" xfId="1" applyNumberFormat="1" applyFont="1" applyFill="1" applyBorder="1" applyAlignment="1" applyProtection="1">
      <alignment vertical="center"/>
    </xf>
    <xf numFmtId="182" fontId="6" fillId="2" borderId="1" xfId="1" applyNumberFormat="1" applyFont="1" applyFill="1" applyBorder="1" applyAlignment="1" applyProtection="1">
      <alignment vertical="center"/>
    </xf>
    <xf numFmtId="0" fontId="9" fillId="2" borderId="31" xfId="4" applyFont="1" applyFill="1" applyBorder="1" applyAlignment="1">
      <alignment horizontal="center" vertical="center" wrapText="1"/>
    </xf>
    <xf numFmtId="0" fontId="9" fillId="2" borderId="32" xfId="4" applyFont="1" applyFill="1" applyBorder="1" applyAlignment="1">
      <alignment horizontal="center" vertical="center" wrapText="1"/>
    </xf>
    <xf numFmtId="0" fontId="6" fillId="2" borderId="22" xfId="4" applyFont="1" applyFill="1" applyBorder="1" applyAlignment="1">
      <alignment horizontal="center" vertical="center" wrapText="1"/>
    </xf>
    <xf numFmtId="0" fontId="6" fillId="2" borderId="35" xfId="4" applyFont="1" applyFill="1" applyBorder="1" applyAlignment="1">
      <alignment horizontal="center" vertical="center" shrinkToFit="1"/>
    </xf>
    <xf numFmtId="182" fontId="6" fillId="2" borderId="34" xfId="1" applyNumberFormat="1" applyFont="1" applyFill="1" applyBorder="1" applyAlignment="1" applyProtection="1">
      <alignment vertical="center"/>
    </xf>
    <xf numFmtId="38" fontId="6" fillId="3" borderId="34" xfId="1" applyFont="1" applyFill="1" applyBorder="1" applyAlignment="1" applyProtection="1">
      <alignment horizontal="right" vertical="center"/>
      <protection locked="0"/>
    </xf>
    <xf numFmtId="182" fontId="6" fillId="2" borderId="22" xfId="1" applyNumberFormat="1" applyFont="1" applyFill="1" applyBorder="1" applyAlignment="1" applyProtection="1"/>
    <xf numFmtId="0" fontId="7" fillId="2" borderId="4" xfId="4" applyFont="1" applyFill="1" applyBorder="1" applyAlignment="1">
      <alignment horizontal="center" vertical="center"/>
    </xf>
    <xf numFmtId="0" fontId="6" fillId="2" borderId="3" xfId="4" applyFont="1" applyFill="1" applyBorder="1" applyAlignment="1">
      <alignment horizontal="center" vertical="center" wrapText="1"/>
    </xf>
    <xf numFmtId="0" fontId="6" fillId="2" borderId="36" xfId="4" applyFont="1" applyFill="1" applyBorder="1" applyAlignment="1">
      <alignment horizontal="center" vertical="center" shrinkToFit="1"/>
    </xf>
    <xf numFmtId="0" fontId="6" fillId="2" borderId="22" xfId="4" applyFont="1" applyFill="1" applyBorder="1"/>
    <xf numFmtId="182" fontId="6" fillId="2" borderId="34" xfId="1" applyNumberFormat="1" applyFont="1" applyFill="1" applyBorder="1" applyAlignment="1" applyProtection="1"/>
    <xf numFmtId="0" fontId="6" fillId="2" borderId="3" xfId="4" applyFont="1" applyFill="1" applyBorder="1"/>
    <xf numFmtId="0" fontId="6" fillId="3" borderId="3" xfId="4" applyFont="1" applyFill="1" applyBorder="1" applyProtection="1">
      <protection locked="0"/>
    </xf>
    <xf numFmtId="0" fontId="6" fillId="2" borderId="4" xfId="4" applyFont="1" applyFill="1" applyBorder="1" applyAlignment="1">
      <alignment horizontal="center"/>
    </xf>
    <xf numFmtId="0" fontId="6" fillId="2" borderId="7" xfId="4" applyFont="1" applyFill="1" applyBorder="1" applyAlignment="1">
      <alignment horizontal="center"/>
    </xf>
    <xf numFmtId="38" fontId="9" fillId="2" borderId="22" xfId="1" applyFont="1" applyFill="1" applyBorder="1" applyAlignment="1" applyProtection="1">
      <alignment horizontal="center" vertical="center"/>
    </xf>
    <xf numFmtId="0" fontId="6" fillId="2" borderId="3" xfId="4" applyFont="1" applyFill="1" applyBorder="1" applyAlignment="1">
      <alignment horizontal="center" vertical="center"/>
    </xf>
    <xf numFmtId="182" fontId="6" fillId="2" borderId="1" xfId="1" applyNumberFormat="1" applyFont="1" applyFill="1" applyBorder="1" applyAlignment="1" applyProtection="1"/>
    <xf numFmtId="182" fontId="6" fillId="2" borderId="73" xfId="1" applyNumberFormat="1" applyFont="1" applyFill="1" applyBorder="1" applyAlignment="1" applyProtection="1">
      <alignment horizontal="right" vertical="center"/>
    </xf>
    <xf numFmtId="38" fontId="6" fillId="2" borderId="74" xfId="5" applyFont="1" applyFill="1" applyBorder="1" applyAlignment="1" applyProtection="1">
      <alignment horizontal="right" vertical="center"/>
    </xf>
    <xf numFmtId="0" fontId="6" fillId="2" borderId="34" xfId="4" applyFont="1" applyFill="1" applyBorder="1"/>
    <xf numFmtId="182" fontId="6" fillId="2" borderId="75" xfId="1" applyNumberFormat="1" applyFont="1" applyFill="1" applyBorder="1" applyAlignment="1" applyProtection="1">
      <alignment horizontal="right" vertical="center"/>
    </xf>
    <xf numFmtId="38" fontId="6" fillId="2" borderId="76" xfId="5" applyFont="1" applyFill="1" applyBorder="1" applyAlignment="1" applyProtection="1">
      <alignment horizontal="right" vertical="center"/>
    </xf>
    <xf numFmtId="0" fontId="6" fillId="2" borderId="43" xfId="4" applyFont="1" applyFill="1" applyBorder="1" applyAlignment="1">
      <alignment horizontal="center"/>
    </xf>
    <xf numFmtId="0" fontId="6" fillId="2" borderId="45" xfId="4" applyFont="1" applyFill="1" applyBorder="1" applyAlignment="1">
      <alignment horizontal="center" vertical="center" wrapText="1"/>
    </xf>
    <xf numFmtId="0" fontId="6" fillId="2" borderId="0" xfId="2" applyFont="1" applyFill="1" applyAlignment="1">
      <alignment horizontal="right" vertical="center"/>
    </xf>
    <xf numFmtId="176" fontId="6" fillId="2" borderId="0" xfId="2" applyNumberFormat="1" applyFont="1" applyFill="1" applyAlignment="1">
      <alignment horizontal="left" vertical="center" wrapText="1"/>
    </xf>
    <xf numFmtId="0" fontId="6" fillId="3" borderId="62" xfId="2" applyFont="1" applyFill="1" applyBorder="1" applyAlignment="1" applyProtection="1">
      <alignment horizontal="left" vertical="center" wrapText="1"/>
      <protection locked="0"/>
    </xf>
    <xf numFmtId="0" fontId="6" fillId="3" borderId="0" xfId="2" applyFont="1" applyFill="1" applyAlignment="1" applyProtection="1">
      <alignment horizontal="center" vertical="center"/>
      <protection locked="0"/>
    </xf>
    <xf numFmtId="0" fontId="7" fillId="2" borderId="59" xfId="2" applyFont="1" applyFill="1" applyBorder="1" applyAlignment="1">
      <alignment horizontal="center" vertical="center" wrapText="1"/>
    </xf>
    <xf numFmtId="0" fontId="7" fillId="2" borderId="62" xfId="2" applyFont="1" applyFill="1" applyBorder="1" applyAlignment="1">
      <alignment horizontal="center" vertical="center" wrapText="1"/>
    </xf>
    <xf numFmtId="0" fontId="15" fillId="2" borderId="59" xfId="2" applyFont="1" applyFill="1" applyBorder="1" applyAlignment="1">
      <alignment horizontal="center" vertical="center" shrinkToFit="1"/>
    </xf>
    <xf numFmtId="0" fontId="6" fillId="3" borderId="65" xfId="2" applyFont="1" applyFill="1" applyBorder="1" applyAlignment="1" applyProtection="1">
      <alignment horizontal="left" vertical="center" wrapText="1"/>
      <protection locked="0"/>
    </xf>
    <xf numFmtId="0" fontId="6" fillId="0" borderId="71" xfId="2" applyFont="1" applyBorder="1" applyAlignment="1">
      <alignment horizontal="left" vertical="center" wrapText="1"/>
    </xf>
    <xf numFmtId="0" fontId="6" fillId="2" borderId="60" xfId="2" applyFont="1" applyFill="1" applyBorder="1" applyAlignment="1">
      <alignment horizontal="left" vertical="top"/>
    </xf>
    <xf numFmtId="0" fontId="6" fillId="2" borderId="61" xfId="2" applyFont="1" applyFill="1" applyBorder="1" applyAlignment="1">
      <alignment horizontal="left" vertical="top" wrapText="1"/>
    </xf>
    <xf numFmtId="0" fontId="6" fillId="2" borderId="63" xfId="2" applyFont="1" applyFill="1" applyBorder="1" applyAlignment="1">
      <alignment horizontal="left" vertical="top"/>
    </xf>
    <xf numFmtId="0" fontId="6" fillId="2" borderId="64" xfId="2" applyFont="1" applyFill="1" applyBorder="1" applyAlignment="1">
      <alignment horizontal="left" vertical="top" wrapText="1"/>
    </xf>
    <xf numFmtId="176" fontId="6" fillId="2" borderId="69" xfId="2" applyNumberFormat="1" applyFont="1" applyFill="1" applyBorder="1" applyAlignment="1">
      <alignment horizontal="distributed" vertical="center" wrapText="1"/>
    </xf>
    <xf numFmtId="179" fontId="6" fillId="2" borderId="69" xfId="2" applyNumberFormat="1" applyFont="1" applyFill="1" applyBorder="1" applyAlignment="1">
      <alignment horizontal="center" vertical="center" wrapText="1"/>
    </xf>
    <xf numFmtId="0" fontId="6" fillId="2" borderId="60" xfId="2" applyFont="1" applyFill="1" applyBorder="1" applyAlignment="1">
      <alignment horizontal="center" vertical="center" shrinkToFit="1"/>
    </xf>
    <xf numFmtId="3" fontId="6" fillId="2" borderId="60" xfId="2" applyNumberFormat="1" applyFont="1" applyFill="1" applyBorder="1" applyAlignment="1">
      <alignment horizontal="left" vertical="center" wrapText="1"/>
    </xf>
    <xf numFmtId="176" fontId="6" fillId="2" borderId="60" xfId="2" applyNumberFormat="1" applyFont="1" applyFill="1" applyBorder="1" applyAlignment="1">
      <alignment horizontal="center" vertical="center" wrapText="1"/>
    </xf>
    <xf numFmtId="0" fontId="6" fillId="2" borderId="60" xfId="2" applyFont="1" applyFill="1" applyBorder="1" applyAlignment="1">
      <alignment horizontal="left" vertical="center" wrapText="1"/>
    </xf>
    <xf numFmtId="0" fontId="6" fillId="2" borderId="63" xfId="2" applyFont="1" applyFill="1" applyBorder="1" applyAlignment="1">
      <alignment horizontal="center" vertical="center" shrinkToFit="1"/>
    </xf>
    <xf numFmtId="176" fontId="6" fillId="2" borderId="63" xfId="2" applyNumberFormat="1" applyFont="1" applyFill="1" applyBorder="1" applyAlignment="1">
      <alignment horizontal="center" vertical="center" wrapText="1"/>
    </xf>
    <xf numFmtId="38" fontId="6" fillId="3" borderId="60" xfId="5" applyFont="1" applyFill="1" applyBorder="1" applyAlignment="1" applyProtection="1">
      <alignment horizontal="right" vertical="center" wrapText="1"/>
      <protection locked="0"/>
    </xf>
    <xf numFmtId="38" fontId="6" fillId="3" borderId="63" xfId="5" applyFont="1" applyFill="1" applyBorder="1" applyAlignment="1" applyProtection="1">
      <alignment horizontal="right" vertical="center" wrapText="1"/>
      <protection locked="0"/>
    </xf>
    <xf numFmtId="176" fontId="6" fillId="2" borderId="66" xfId="2" applyNumberFormat="1" applyFont="1" applyFill="1" applyBorder="1" applyAlignment="1">
      <alignment horizontal="center" vertical="center" wrapText="1"/>
    </xf>
    <xf numFmtId="0" fontId="6" fillId="2" borderId="69" xfId="2" applyFont="1" applyFill="1" applyBorder="1" applyAlignment="1">
      <alignment horizontal="distributed" vertical="center"/>
    </xf>
    <xf numFmtId="0" fontId="15" fillId="2" borderId="69" xfId="2" applyFont="1" applyFill="1" applyBorder="1" applyAlignment="1">
      <alignment horizontal="center" vertical="center" shrinkToFit="1"/>
    </xf>
    <xf numFmtId="176" fontId="6" fillId="3" borderId="69" xfId="2" applyNumberFormat="1" applyFont="1" applyFill="1" applyBorder="1" applyAlignment="1" applyProtection="1">
      <alignment horizontal="center" vertical="center" wrapText="1"/>
      <protection locked="0"/>
    </xf>
    <xf numFmtId="0" fontId="6" fillId="2" borderId="66" xfId="2" applyFont="1" applyFill="1" applyBorder="1" applyAlignment="1">
      <alignment horizontal="center" vertical="center" shrinkToFit="1"/>
    </xf>
    <xf numFmtId="0" fontId="6" fillId="2" borderId="66" xfId="2" applyFont="1" applyFill="1" applyBorder="1" applyAlignment="1">
      <alignment horizontal="left" vertical="top"/>
    </xf>
    <xf numFmtId="0" fontId="6" fillId="2" borderId="67" xfId="2" applyFont="1" applyFill="1" applyBorder="1" applyAlignment="1">
      <alignment horizontal="left" vertical="top" wrapText="1"/>
    </xf>
    <xf numFmtId="0" fontId="16" fillId="0" borderId="0" xfId="2" applyFont="1">
      <alignment vertical="center"/>
    </xf>
    <xf numFmtId="0" fontId="16" fillId="0" borderId="0" xfId="2" applyFont="1" applyBorder="1" applyAlignment="1">
      <alignment horizontal="left" vertical="top" wrapText="1"/>
    </xf>
    <xf numFmtId="0" fontId="16" fillId="0" borderId="0" xfId="2" applyFont="1" applyBorder="1" applyAlignment="1">
      <alignment horizontal="left" vertical="top"/>
    </xf>
    <xf numFmtId="0" fontId="9" fillId="2" borderId="11" xfId="4" applyFont="1" applyFill="1" applyBorder="1" applyAlignment="1">
      <alignment horizontal="left" vertical="center" wrapText="1"/>
    </xf>
    <xf numFmtId="0" fontId="9" fillId="2" borderId="77" xfId="4" applyFont="1" applyFill="1" applyBorder="1" applyAlignment="1">
      <alignment horizontal="center" vertical="center"/>
    </xf>
    <xf numFmtId="0" fontId="11" fillId="2" borderId="6"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xf>
    <xf numFmtId="0" fontId="6" fillId="2" borderId="1" xfId="4" applyFont="1" applyFill="1" applyBorder="1" applyAlignment="1" applyProtection="1">
      <alignment horizontal="center" vertical="center" shrinkToFit="1"/>
      <protection locked="0"/>
    </xf>
    <xf numFmtId="0" fontId="9" fillId="2" borderId="3" xfId="4" applyFont="1" applyFill="1" applyBorder="1" applyAlignment="1" applyProtection="1">
      <alignment horizontal="center" vertical="center"/>
    </xf>
    <xf numFmtId="0" fontId="9" fillId="2" borderId="34" xfId="4" applyFont="1" applyFill="1" applyBorder="1" applyAlignment="1" applyProtection="1">
      <alignment horizontal="center" vertical="center"/>
    </xf>
    <xf numFmtId="0" fontId="6" fillId="2" borderId="77" xfId="4" applyFont="1" applyFill="1" applyBorder="1" applyAlignment="1">
      <alignment horizontal="center" vertical="center" shrinkToFit="1"/>
    </xf>
    <xf numFmtId="0" fontId="6" fillId="2" borderId="21" xfId="4" applyFont="1" applyFill="1" applyBorder="1" applyAlignment="1">
      <alignment horizontal="center" vertical="center" shrinkToFit="1"/>
    </xf>
    <xf numFmtId="176" fontId="6" fillId="2" borderId="1" xfId="4" applyNumberFormat="1" applyFont="1" applyFill="1" applyBorder="1" applyAlignment="1" applyProtection="1">
      <alignment horizontal="center" vertical="center"/>
      <protection locked="0"/>
    </xf>
    <xf numFmtId="38" fontId="6" fillId="2" borderId="35" xfId="1" applyFont="1" applyFill="1" applyBorder="1" applyAlignment="1" applyProtection="1">
      <alignment horizontal="right" vertical="center" shrinkToFit="1"/>
    </xf>
    <xf numFmtId="0" fontId="6" fillId="2" borderId="27" xfId="4" applyFont="1" applyFill="1" applyBorder="1" applyAlignment="1">
      <alignment horizontal="center" vertical="center" shrinkToFit="1"/>
    </xf>
    <xf numFmtId="0" fontId="6" fillId="2" borderId="22" xfId="4" applyFont="1" applyFill="1" applyBorder="1" applyAlignment="1" applyProtection="1">
      <alignment horizontal="center" vertical="center" shrinkToFit="1"/>
      <protection locked="0"/>
    </xf>
    <xf numFmtId="38" fontId="6" fillId="2" borderId="36" xfId="1" applyFont="1" applyFill="1" applyBorder="1" applyAlignment="1" applyProtection="1">
      <alignment horizontal="right" vertical="center" shrinkToFit="1"/>
    </xf>
    <xf numFmtId="0" fontId="6" fillId="2" borderId="34" xfId="4" applyFont="1" applyFill="1" applyBorder="1" applyAlignment="1" applyProtection="1">
      <alignment horizontal="center" vertical="center" shrinkToFit="1"/>
      <protection locked="0"/>
    </xf>
    <xf numFmtId="38" fontId="6" fillId="2" borderId="1" xfId="1" applyFont="1" applyFill="1" applyBorder="1" applyAlignment="1" applyProtection="1">
      <alignment vertical="center" shrinkToFit="1"/>
      <protection locked="0"/>
    </xf>
    <xf numFmtId="176" fontId="6" fillId="2" borderId="22" xfId="1" applyNumberFormat="1" applyFont="1" applyFill="1" applyBorder="1" applyAlignment="1" applyProtection="1">
      <alignment vertical="center" shrinkToFit="1"/>
      <protection locked="0"/>
    </xf>
    <xf numFmtId="176" fontId="6" fillId="2" borderId="1" xfId="1" applyNumberFormat="1" applyFont="1" applyFill="1" applyBorder="1" applyAlignment="1" applyProtection="1">
      <alignment vertical="center" shrinkToFit="1"/>
      <protection locked="0"/>
    </xf>
    <xf numFmtId="38" fontId="6" fillId="2" borderId="36" xfId="1" applyFont="1" applyFill="1" applyBorder="1" applyAlignment="1" applyProtection="1">
      <alignment horizontal="right" vertical="center"/>
      <protection locked="0"/>
    </xf>
    <xf numFmtId="176" fontId="6" fillId="2" borderId="3" xfId="1" applyNumberFormat="1" applyFont="1" applyFill="1" applyBorder="1" applyAlignment="1" applyProtection="1">
      <alignment vertical="center" shrinkToFit="1"/>
      <protection locked="0"/>
    </xf>
    <xf numFmtId="176" fontId="6" fillId="2" borderId="34" xfId="1" applyNumberFormat="1" applyFont="1" applyFill="1" applyBorder="1" applyAlignment="1" applyProtection="1">
      <alignment vertical="center" shrinkToFit="1"/>
      <protection locked="0"/>
    </xf>
    <xf numFmtId="0" fontId="9" fillId="2" borderId="78" xfId="4" applyFont="1" applyFill="1" applyBorder="1" applyAlignment="1" applyProtection="1"/>
    <xf numFmtId="0" fontId="6" fillId="2" borderId="79" xfId="4" applyFont="1" applyFill="1" applyBorder="1" applyAlignment="1">
      <alignment horizontal="center" vertical="center" shrinkToFit="1"/>
    </xf>
    <xf numFmtId="0" fontId="6" fillId="2" borderId="48" xfId="4" applyFont="1" applyFill="1" applyBorder="1" applyAlignment="1">
      <alignment horizontal="center" vertical="center" shrinkToFit="1"/>
    </xf>
    <xf numFmtId="0" fontId="6" fillId="2" borderId="80" xfId="2" applyFont="1" applyFill="1" applyBorder="1" applyAlignment="1">
      <alignment horizontal="distributed" vertical="center" wrapText="1"/>
    </xf>
    <xf numFmtId="0" fontId="6" fillId="2" borderId="61" xfId="2" applyFont="1" applyFill="1" applyBorder="1" applyAlignment="1">
      <alignment horizontal="distributed" vertical="center" wrapText="1"/>
    </xf>
    <xf numFmtId="0" fontId="6" fillId="2" borderId="64" xfId="2" applyFont="1" applyFill="1" applyBorder="1" applyAlignment="1">
      <alignment horizontal="distributed" vertical="center" wrapText="1"/>
    </xf>
    <xf numFmtId="0" fontId="6" fillId="2" borderId="67" xfId="2" applyFont="1" applyFill="1" applyBorder="1" applyAlignment="1">
      <alignment horizontal="distributed" vertical="center" wrapText="1"/>
    </xf>
    <xf numFmtId="0" fontId="6" fillId="2" borderId="68" xfId="2" applyFont="1" applyFill="1" applyBorder="1" applyAlignment="1">
      <alignment horizontal="distributed" vertical="center" wrapText="1"/>
    </xf>
    <xf numFmtId="38" fontId="6" fillId="3" borderId="61" xfId="5" applyFont="1" applyFill="1" applyBorder="1" applyAlignment="1" applyProtection="1">
      <alignment horizontal="right" vertical="center" wrapText="1"/>
      <protection locked="0"/>
    </xf>
    <xf numFmtId="0" fontId="6" fillId="2" borderId="80" xfId="2" applyFont="1" applyFill="1" applyBorder="1">
      <alignment vertical="center"/>
    </xf>
    <xf numFmtId="38" fontId="6" fillId="3" borderId="64" xfId="5" applyFont="1" applyFill="1" applyBorder="1" applyAlignment="1" applyProtection="1">
      <alignment horizontal="right" vertical="center" wrapText="1"/>
      <protection locked="0"/>
    </xf>
    <xf numFmtId="0" fontId="15" fillId="2" borderId="69" xfId="2" applyFont="1" applyFill="1" applyBorder="1" applyAlignment="1">
      <alignment horizontal="left" vertical="center" shrinkToFit="1"/>
    </xf>
    <xf numFmtId="38" fontId="6" fillId="2" borderId="81" xfId="5" applyFont="1" applyFill="1" applyBorder="1" applyAlignment="1" applyProtection="1">
      <alignment horizontal="right" vertical="center"/>
    </xf>
    <xf numFmtId="38" fontId="6" fillId="2" borderId="0" xfId="5" applyFont="1" applyFill="1" applyBorder="1" applyAlignment="1" applyProtection="1">
      <alignment horizontal="right" vertical="center"/>
    </xf>
    <xf numFmtId="0" fontId="6" fillId="2" borderId="64" xfId="2" applyFont="1" applyFill="1" applyBorder="1" applyAlignment="1">
      <alignment horizontal="left" vertical="center" wrapText="1"/>
    </xf>
    <xf numFmtId="0" fontId="6" fillId="2" borderId="81" xfId="2" applyFont="1" applyFill="1" applyBorder="1">
      <alignment vertical="center"/>
    </xf>
    <xf numFmtId="0" fontId="6" fillId="2" borderId="67" xfId="2" applyFont="1" applyFill="1" applyBorder="1" applyAlignment="1">
      <alignment horizontal="left" vertical="center" wrapText="1"/>
    </xf>
    <xf numFmtId="0" fontId="6" fillId="2" borderId="68" xfId="2" applyFont="1" applyFill="1" applyBorder="1">
      <alignment vertical="center"/>
    </xf>
    <xf numFmtId="0" fontId="23" fillId="2" borderId="0" xfId="2" applyFont="1" applyFill="1" applyAlignment="1">
      <alignment horizontal="center" vertical="center"/>
    </xf>
    <xf numFmtId="0" fontId="24" fillId="2" borderId="0" xfId="2" applyFont="1" applyFill="1" applyAlignment="1">
      <alignment horizontal="right" vertical="center"/>
    </xf>
    <xf numFmtId="0" fontId="15" fillId="2" borderId="82" xfId="2" applyFont="1" applyFill="1" applyBorder="1">
      <alignment vertical="center"/>
    </xf>
    <xf numFmtId="0" fontId="6" fillId="2" borderId="8" xfId="2" applyFont="1" applyFill="1" applyBorder="1" applyAlignment="1">
      <alignment horizontal="distributed" vertical="center"/>
    </xf>
    <xf numFmtId="0" fontId="6" fillId="2" borderId="9" xfId="2" applyFont="1" applyFill="1" applyBorder="1" applyAlignment="1">
      <alignment horizontal="distributed" vertical="center"/>
    </xf>
    <xf numFmtId="0" fontId="6" fillId="2" borderId="10" xfId="2" applyFont="1" applyFill="1" applyBorder="1" applyAlignment="1">
      <alignment horizontal="distributed" vertical="center"/>
    </xf>
    <xf numFmtId="0" fontId="6" fillId="2" borderId="83" xfId="2" applyFont="1" applyFill="1" applyBorder="1" applyAlignment="1">
      <alignment horizontal="center" vertical="center"/>
    </xf>
    <xf numFmtId="0" fontId="6" fillId="2" borderId="84" xfId="2" applyFont="1" applyFill="1" applyBorder="1" applyAlignment="1">
      <alignment horizontal="center" vertical="center"/>
    </xf>
    <xf numFmtId="0" fontId="6" fillId="2" borderId="85" xfId="2" applyFont="1" applyFill="1" applyBorder="1" applyAlignment="1">
      <alignment horizontal="center" vertical="center"/>
    </xf>
    <xf numFmtId="0" fontId="6" fillId="2" borderId="86" xfId="2" applyFont="1" applyFill="1" applyBorder="1" applyAlignment="1">
      <alignment horizontal="center" vertical="center"/>
    </xf>
    <xf numFmtId="0" fontId="6" fillId="2" borderId="87" xfId="2" applyFont="1" applyFill="1" applyBorder="1" applyAlignment="1">
      <alignment horizontal="center" vertical="center"/>
    </xf>
    <xf numFmtId="0" fontId="6" fillId="2" borderId="88" xfId="2" applyFont="1" applyFill="1" applyBorder="1" applyAlignment="1">
      <alignment horizontal="center" vertical="center"/>
    </xf>
    <xf numFmtId="0" fontId="6" fillId="2" borderId="89" xfId="2" applyFont="1" applyFill="1" applyBorder="1" applyAlignment="1">
      <alignment horizontal="center" vertical="center"/>
    </xf>
    <xf numFmtId="0" fontId="6" fillId="2" borderId="90" xfId="2" applyFont="1" applyFill="1" applyBorder="1" applyAlignment="1">
      <alignment horizontal="center" vertical="center"/>
    </xf>
    <xf numFmtId="0" fontId="14" fillId="2" borderId="0" xfId="2" applyFont="1" applyFill="1" applyAlignment="1">
      <alignment horizontal="center" vertical="center"/>
    </xf>
    <xf numFmtId="0" fontId="6" fillId="2" borderId="17" xfId="2" applyFont="1" applyFill="1" applyBorder="1" applyAlignment="1">
      <alignment horizontal="distributed" vertical="center"/>
    </xf>
    <xf numFmtId="0" fontId="6" fillId="2" borderId="1" xfId="2" applyFont="1" applyFill="1" applyBorder="1" applyAlignment="1">
      <alignment horizontal="distributed" vertical="center"/>
    </xf>
    <xf numFmtId="0" fontId="6" fillId="2" borderId="20" xfId="2" applyFont="1" applyFill="1" applyBorder="1" applyAlignment="1">
      <alignment horizontal="distributed" vertical="center"/>
    </xf>
    <xf numFmtId="0" fontId="6" fillId="2" borderId="91" xfId="2" applyFont="1" applyFill="1" applyBorder="1" applyAlignment="1">
      <alignment horizontal="center" vertical="center"/>
    </xf>
    <xf numFmtId="0" fontId="6" fillId="2" borderId="92" xfId="2" applyFont="1" applyFill="1" applyBorder="1" applyAlignment="1">
      <alignment horizontal="center" vertical="center"/>
    </xf>
    <xf numFmtId="0" fontId="6" fillId="2" borderId="93" xfId="2" applyFont="1" applyFill="1" applyBorder="1" applyAlignment="1">
      <alignment horizontal="center" vertical="center"/>
    </xf>
    <xf numFmtId="0" fontId="6" fillId="2" borderId="94" xfId="2" applyFont="1" applyFill="1" applyBorder="1" applyAlignment="1">
      <alignment horizontal="center" vertical="center"/>
    </xf>
    <xf numFmtId="0" fontId="6" fillId="2" borderId="95" xfId="2" applyFont="1" applyFill="1" applyBorder="1" applyAlignment="1">
      <alignment horizontal="center" vertical="center"/>
    </xf>
    <xf numFmtId="0" fontId="6" fillId="2" borderId="69" xfId="2" applyFont="1" applyFill="1" applyBorder="1" applyAlignment="1">
      <alignment horizontal="center" vertical="center"/>
    </xf>
    <xf numFmtId="0" fontId="6" fillId="2" borderId="96" xfId="2" applyFont="1" applyFill="1" applyBorder="1" applyAlignment="1">
      <alignment horizontal="center" vertical="center"/>
    </xf>
    <xf numFmtId="0" fontId="6" fillId="2" borderId="97" xfId="2" applyFont="1" applyFill="1" applyBorder="1" applyAlignment="1">
      <alignment horizontal="center" vertical="center"/>
    </xf>
    <xf numFmtId="0" fontId="7" fillId="2" borderId="17" xfId="2" applyFont="1" applyFill="1" applyBorder="1" applyAlignment="1">
      <alignment horizontal="left" vertical="center"/>
    </xf>
    <xf numFmtId="0" fontId="7" fillId="2" borderId="1" xfId="2" applyFont="1" applyFill="1" applyBorder="1" applyAlignment="1">
      <alignment horizontal="left" vertical="center"/>
    </xf>
    <xf numFmtId="0" fontId="25" fillId="3" borderId="1" xfId="2" applyFont="1" applyFill="1" applyBorder="1" applyAlignment="1" applyProtection="1">
      <alignment horizontal="left" vertical="center" wrapText="1"/>
      <protection locked="0"/>
    </xf>
    <xf numFmtId="0" fontId="7" fillId="2" borderId="1" xfId="2" applyFont="1" applyFill="1" applyBorder="1" applyAlignment="1">
      <alignment horizontal="left" vertical="center" wrapText="1"/>
    </xf>
    <xf numFmtId="0" fontId="7" fillId="2" borderId="20" xfId="2" applyFont="1" applyFill="1" applyBorder="1" applyAlignment="1">
      <alignment horizontal="left" vertical="center" wrapText="1"/>
    </xf>
    <xf numFmtId="0" fontId="6" fillId="2" borderId="98" xfId="2" applyFont="1" applyFill="1" applyBorder="1" applyAlignment="1">
      <alignment horizontal="center" vertical="center"/>
    </xf>
    <xf numFmtId="0" fontId="6" fillId="2" borderId="99" xfId="2" applyFont="1" applyFill="1" applyBorder="1" applyAlignment="1">
      <alignment horizontal="center" vertical="center"/>
    </xf>
    <xf numFmtId="0" fontId="6" fillId="2" borderId="100" xfId="2" applyFont="1" applyFill="1" applyBorder="1" applyAlignment="1">
      <alignment horizontal="center" vertical="center"/>
    </xf>
    <xf numFmtId="0" fontId="6" fillId="2" borderId="101" xfId="2" applyFont="1" applyFill="1" applyBorder="1" applyAlignment="1">
      <alignment horizontal="center" vertical="center"/>
    </xf>
    <xf numFmtId="0" fontId="6" fillId="2" borderId="102" xfId="2" applyFont="1" applyFill="1" applyBorder="1" applyAlignment="1">
      <alignment horizontal="center" vertical="center"/>
    </xf>
    <xf numFmtId="0" fontId="6" fillId="2" borderId="91" xfId="2" applyFont="1" applyFill="1" applyBorder="1" applyAlignment="1">
      <alignment horizontal="left" vertical="center" wrapText="1"/>
    </xf>
    <xf numFmtId="0" fontId="6" fillId="2" borderId="92" xfId="2" applyFont="1" applyFill="1" applyBorder="1" applyAlignment="1">
      <alignment horizontal="left" vertical="center" wrapText="1"/>
    </xf>
    <xf numFmtId="0" fontId="6" fillId="2" borderId="103" xfId="2" applyFont="1" applyFill="1" applyBorder="1" applyAlignment="1">
      <alignment horizontal="left" vertical="center" wrapText="1"/>
    </xf>
    <xf numFmtId="0" fontId="6" fillId="3" borderId="18" xfId="2" applyFont="1" applyFill="1" applyBorder="1" applyAlignment="1" applyProtection="1">
      <alignment horizontal="center" vertical="center"/>
      <protection locked="0"/>
    </xf>
    <xf numFmtId="0" fontId="6" fillId="3" borderId="23" xfId="2" applyFont="1" applyFill="1" applyBorder="1" applyAlignment="1" applyProtection="1">
      <alignment horizontal="center" vertical="center"/>
      <protection locked="0"/>
    </xf>
    <xf numFmtId="0" fontId="24" fillId="2" borderId="19" xfId="2" applyFont="1" applyFill="1" applyBorder="1" applyAlignment="1">
      <alignment horizontal="center" vertical="center"/>
    </xf>
    <xf numFmtId="0" fontId="6" fillId="2" borderId="19" xfId="2" applyFont="1" applyFill="1" applyBorder="1" applyAlignment="1">
      <alignment horizontal="center" vertical="center"/>
    </xf>
    <xf numFmtId="0" fontId="6" fillId="3" borderId="19" xfId="2" applyFont="1" applyFill="1" applyBorder="1" applyAlignment="1" applyProtection="1">
      <alignment horizontal="center" vertical="center"/>
      <protection locked="0"/>
    </xf>
    <xf numFmtId="0" fontId="6" fillId="3" borderId="67" xfId="2" applyFont="1" applyFill="1" applyBorder="1" applyAlignment="1" applyProtection="1">
      <alignment horizontal="left" vertical="center"/>
      <protection locked="0"/>
    </xf>
    <xf numFmtId="0" fontId="6" fillId="3" borderId="104" xfId="2" applyFont="1" applyFill="1" applyBorder="1" applyAlignment="1" applyProtection="1">
      <alignment horizontal="left" vertical="center"/>
      <protection locked="0"/>
    </xf>
    <xf numFmtId="0" fontId="6" fillId="3" borderId="4" xfId="2" applyFont="1" applyFill="1" applyBorder="1" applyAlignment="1" applyProtection="1">
      <alignment horizontal="center" vertical="center"/>
      <protection locked="0"/>
    </xf>
    <xf numFmtId="0" fontId="24" fillId="2" borderId="2" xfId="2" applyFont="1" applyFill="1" applyBorder="1" applyAlignment="1">
      <alignment horizontal="center" vertical="center"/>
    </xf>
    <xf numFmtId="0" fontId="6" fillId="3" borderId="2" xfId="2" applyFont="1" applyFill="1" applyBorder="1" applyAlignment="1" applyProtection="1">
      <alignment horizontal="center" vertical="center"/>
      <protection locked="0"/>
    </xf>
    <xf numFmtId="0" fontId="6" fillId="3" borderId="105" xfId="2" applyFont="1" applyFill="1" applyBorder="1" applyAlignment="1" applyProtection="1">
      <alignment horizontal="left" vertical="center"/>
      <protection locked="0"/>
    </xf>
    <xf numFmtId="0" fontId="6" fillId="3" borderId="97" xfId="2" applyFont="1" applyFill="1" applyBorder="1" applyAlignment="1" applyProtection="1">
      <alignment horizontal="left" vertical="center"/>
      <protection locked="0"/>
    </xf>
    <xf numFmtId="49" fontId="24" fillId="3" borderId="2" xfId="2" applyNumberFormat="1"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2" borderId="32" xfId="2" applyFont="1" applyFill="1" applyBorder="1" applyAlignment="1">
      <alignment horizontal="center" vertical="center"/>
    </xf>
    <xf numFmtId="0" fontId="24" fillId="2" borderId="2" xfId="2" applyFont="1" applyFill="1" applyBorder="1">
      <alignment vertical="center"/>
    </xf>
    <xf numFmtId="0" fontId="6" fillId="2" borderId="106" xfId="2" applyFont="1" applyFill="1" applyBorder="1" applyAlignment="1">
      <alignment horizontal="center" vertical="center"/>
    </xf>
    <xf numFmtId="0" fontId="6" fillId="2" borderId="107" xfId="2" applyFont="1" applyFill="1" applyBorder="1" applyAlignment="1">
      <alignment horizontal="center" vertical="center"/>
    </xf>
    <xf numFmtId="0" fontId="6" fillId="2" borderId="18"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105" xfId="2" applyFont="1" applyFill="1" applyBorder="1" applyAlignment="1">
      <alignment horizontal="center" vertical="center"/>
    </xf>
    <xf numFmtId="0" fontId="6" fillId="2" borderId="93" xfId="2" applyFont="1" applyFill="1" applyBorder="1" applyAlignment="1">
      <alignment horizontal="left" vertical="center" wrapText="1"/>
    </xf>
    <xf numFmtId="0" fontId="6" fillId="2" borderId="4" xfId="2" applyFont="1" applyFill="1" applyBorder="1" applyAlignment="1">
      <alignment horizontal="center" vertical="center"/>
    </xf>
    <xf numFmtId="0" fontId="6" fillId="2" borderId="1" xfId="2" applyFont="1" applyFill="1" applyBorder="1" applyAlignment="1" applyProtection="1">
      <alignment horizontal="center" vertical="center"/>
      <protection locked="0"/>
    </xf>
    <xf numFmtId="176" fontId="6" fillId="2" borderId="0" xfId="2" applyNumberFormat="1" applyFont="1" applyFill="1" applyAlignment="1">
      <alignment vertical="center" shrinkToFit="1"/>
    </xf>
    <xf numFmtId="0" fontId="6" fillId="2" borderId="31" xfId="2" applyFont="1" applyFill="1" applyBorder="1" applyAlignment="1">
      <alignment horizontal="center" vertical="center"/>
    </xf>
    <xf numFmtId="0" fontId="6" fillId="2" borderId="52" xfId="2" applyFont="1" applyFill="1" applyBorder="1" applyAlignment="1">
      <alignment horizontal="center" vertical="center"/>
    </xf>
    <xf numFmtId="0" fontId="6" fillId="3" borderId="108" xfId="2" applyFont="1" applyFill="1" applyBorder="1" applyAlignment="1" applyProtection="1">
      <alignment horizontal="center" vertical="center"/>
      <protection locked="0"/>
    </xf>
    <xf numFmtId="0" fontId="6" fillId="3" borderId="93" xfId="2" applyFont="1" applyFill="1" applyBorder="1" applyAlignment="1" applyProtection="1">
      <alignment horizontal="center" vertical="center"/>
      <protection locked="0"/>
    </xf>
    <xf numFmtId="176" fontId="6" fillId="2" borderId="0" xfId="2" applyNumberFormat="1" applyFont="1" applyFill="1" applyAlignment="1">
      <alignment horizontal="right" vertical="center" shrinkToFit="1"/>
    </xf>
    <xf numFmtId="0" fontId="7" fillId="3" borderId="1" xfId="2" applyFont="1" applyFill="1" applyBorder="1" applyAlignment="1" applyProtection="1">
      <alignment horizontal="left" vertical="center"/>
      <protection locked="0"/>
    </xf>
    <xf numFmtId="0" fontId="7" fillId="3" borderId="20" xfId="2" applyFont="1" applyFill="1" applyBorder="1" applyAlignment="1" applyProtection="1">
      <alignment horizontal="left" vertical="center"/>
      <protection locked="0"/>
    </xf>
    <xf numFmtId="0" fontId="7" fillId="2" borderId="41" xfId="2" applyFont="1" applyFill="1" applyBorder="1" applyAlignment="1">
      <alignment horizontal="left" vertical="center"/>
    </xf>
    <xf numFmtId="0" fontId="7" fillId="2" borderId="42" xfId="2" applyFont="1" applyFill="1" applyBorder="1" applyAlignment="1">
      <alignment horizontal="left" vertical="center"/>
    </xf>
    <xf numFmtId="0" fontId="7" fillId="3" borderId="42" xfId="2" applyFont="1" applyFill="1" applyBorder="1" applyAlignment="1" applyProtection="1">
      <alignment horizontal="left" vertical="center"/>
      <protection locked="0"/>
    </xf>
    <xf numFmtId="0" fontId="7" fillId="3" borderId="50" xfId="2" applyFont="1" applyFill="1" applyBorder="1" applyAlignment="1" applyProtection="1">
      <alignment horizontal="left" vertical="center"/>
      <protection locked="0"/>
    </xf>
    <xf numFmtId="0" fontId="6" fillId="2" borderId="109" xfId="2" applyFont="1" applyFill="1" applyBorder="1" applyAlignment="1">
      <alignment horizontal="left" vertical="center" wrapText="1"/>
    </xf>
    <xf numFmtId="0" fontId="6" fillId="2" borderId="110" xfId="2" applyFont="1" applyFill="1" applyBorder="1" applyAlignment="1">
      <alignment horizontal="left" vertical="center" wrapText="1"/>
    </xf>
    <xf numFmtId="0" fontId="6" fillId="2" borderId="111" xfId="2" applyFont="1" applyFill="1" applyBorder="1" applyAlignment="1">
      <alignment horizontal="left" vertical="center" wrapText="1"/>
    </xf>
    <xf numFmtId="0" fontId="6" fillId="3" borderId="43" xfId="2" applyFont="1" applyFill="1" applyBorder="1" applyAlignment="1" applyProtection="1">
      <alignment horizontal="center" vertical="center"/>
      <protection locked="0"/>
    </xf>
    <xf numFmtId="0" fontId="6" fillId="3" borderId="49" xfId="2" applyFont="1" applyFill="1" applyBorder="1" applyAlignment="1" applyProtection="1">
      <alignment horizontal="center" vertical="center"/>
      <protection locked="0"/>
    </xf>
    <xf numFmtId="0" fontId="24" fillId="2" borderId="44" xfId="2" applyFont="1" applyFill="1" applyBorder="1">
      <alignment vertical="center"/>
    </xf>
    <xf numFmtId="0" fontId="6" fillId="3" borderId="112" xfId="2" applyFont="1" applyFill="1" applyBorder="1" applyAlignment="1" applyProtection="1">
      <alignment horizontal="center" vertical="center"/>
      <protection locked="0"/>
    </xf>
    <xf numFmtId="0" fontId="6" fillId="3" borderId="111" xfId="2" applyFont="1" applyFill="1" applyBorder="1" applyAlignment="1" applyProtection="1">
      <alignment horizontal="center" vertical="center"/>
      <protection locked="0"/>
    </xf>
    <xf numFmtId="0" fontId="6" fillId="3" borderId="44" xfId="2" applyFont="1" applyFill="1" applyBorder="1" applyAlignment="1" applyProtection="1">
      <alignment horizontal="center" vertical="center"/>
      <protection locked="0"/>
    </xf>
    <xf numFmtId="0" fontId="6" fillId="3" borderId="113" xfId="2" applyFont="1" applyFill="1" applyBorder="1" applyAlignment="1" applyProtection="1">
      <alignment horizontal="left" vertical="center"/>
      <protection locked="0"/>
    </xf>
    <xf numFmtId="0" fontId="6" fillId="3" borderId="114" xfId="2" applyFont="1" applyFill="1" applyBorder="1" applyAlignment="1" applyProtection="1">
      <alignment horizontal="left" vertical="center"/>
      <protection locked="0"/>
    </xf>
    <xf numFmtId="176" fontId="6" fillId="2" borderId="0" xfId="2" applyNumberFormat="1" applyFont="1" applyFill="1" applyAlignment="1">
      <alignment horizontal="distributed" vertical="center" shrinkToFit="1"/>
    </xf>
    <xf numFmtId="0" fontId="7" fillId="2" borderId="0" xfId="2" applyFont="1" applyFill="1" applyAlignment="1">
      <alignment horizontal="left" vertical="center"/>
    </xf>
    <xf numFmtId="0" fontId="15" fillId="2" borderId="0" xfId="2" applyFont="1" applyFill="1" applyAlignment="1">
      <alignment horizontal="left" vertical="center" wrapText="1"/>
    </xf>
    <xf numFmtId="0" fontId="15" fillId="2" borderId="0" xfId="2" applyFont="1" applyFill="1" applyAlignment="1">
      <alignment horizontal="center" vertical="center"/>
    </xf>
    <xf numFmtId="0" fontId="15" fillId="2" borderId="0" xfId="2" applyFont="1" applyFill="1" applyAlignment="1">
      <alignment horizontal="left" vertical="center"/>
    </xf>
  </cellXfs>
  <cellStyles count="8">
    <cellStyle name="桁区切り 2" xfId="1"/>
    <cellStyle name="標準" xfId="0" builtinId="0"/>
    <cellStyle name="標準 2" xfId="2"/>
    <cellStyle name="標準 3" xfId="3"/>
    <cellStyle name="標準 4" xfId="4"/>
    <cellStyle name="桁区切り" xfId="5" builtinId="6"/>
    <cellStyle name="ハイパーリンク" xfId="6" builtinId="8"/>
    <cellStyle name="パーセント" xfId="7" builtinId="5"/>
  </cellStyles>
  <dxfs count="35">
    <dxf>
      <border>
        <left/>
        <right/>
        <top style="thin">
          <color indexed="64"/>
        </top>
        <bottom/>
        <vertical>
          <color auto="1"/>
        </vertical>
        <horizontal>
          <color auto="1"/>
        </horizontal>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15</xdr:col>
      <xdr:colOff>323850</xdr:colOff>
      <xdr:row>11</xdr:row>
      <xdr:rowOff>133350</xdr:rowOff>
    </xdr:to>
    <xdr:sp macro="" textlink="">
      <xdr:nvSpPr>
        <xdr:cNvPr id="2" name="テキスト ボックス 1"/>
        <xdr:cNvSpPr txBox="1"/>
      </xdr:nvSpPr>
      <xdr:spPr>
        <a:xfrm>
          <a:off x="0" y="0"/>
          <a:ext cx="8153400" cy="2752725"/>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★注意事項 　事務手順や必要書類は実施要領に記載があります。必ずご一読ください。</a:t>
          </a:r>
          <a:endParaRPr kumimoji="1" lang="en-US" altLang="ja-JP" sz="1100"/>
        </a:p>
        <a:p>
          <a:r>
            <a:rPr kumimoji="1" lang="ja-JP" altLang="en-US" sz="1100"/>
            <a:t>★提出方法 　本</a:t>
          </a:r>
          <a:r>
            <a:rPr kumimoji="1" lang="en-US" altLang="ja-JP" sz="1100"/>
            <a:t>Excel</a:t>
          </a:r>
          <a:r>
            <a:rPr kumimoji="1" lang="ja-JP" altLang="en-US" sz="1100"/>
            <a:t>ファイルや必要書類を以下のメールアドレスにご提出ください。 </a:t>
          </a:r>
          <a:endParaRPr kumimoji="1" lang="en-US" altLang="ja-JP" sz="1100"/>
        </a:p>
        <a:p>
          <a:r>
            <a:rPr kumimoji="1" lang="ja-JP" altLang="en-US" sz="1100"/>
            <a:t>　　　　　　　　　</a:t>
          </a:r>
          <a:r>
            <a:rPr kumimoji="1" lang="en-US" altLang="ja-JP" sz="1100"/>
            <a:t>misc-hojokin@city.matsue.lg.jp </a:t>
          </a:r>
        </a:p>
        <a:p>
          <a:r>
            <a:rPr kumimoji="1" lang="en-US" altLang="ja-JP" sz="1100"/>
            <a:t>★</a:t>
          </a:r>
          <a:r>
            <a:rPr kumimoji="1" lang="ja-JP" altLang="en-US" sz="1100"/>
            <a:t>入力手順 　オレンジ色のセルのみをご入力ください。</a:t>
          </a:r>
          <a:endParaRPr kumimoji="1" lang="en-US" altLang="ja-JP" sz="1100"/>
        </a:p>
        <a:p>
          <a:r>
            <a:rPr kumimoji="1" lang="en-US" altLang="ja-JP" sz="1100"/>
            <a:t>※</a:t>
          </a:r>
          <a:r>
            <a:rPr kumimoji="1" lang="ja-JP" altLang="en-US" sz="1100"/>
            <a:t>１　経営状況について、売上高増加率、営業利益率、労働生産性、自己資本比率その他の財務情報の数値を参考に</a:t>
          </a:r>
          <a:endParaRPr kumimoji="1" lang="en-US" altLang="ja-JP" sz="1100"/>
        </a:p>
        <a:p>
          <a:r>
            <a:rPr kumimoji="1" lang="en-US" altLang="ja-JP" sz="1100"/>
            <a:t>             </a:t>
          </a:r>
          <a:r>
            <a:rPr kumimoji="1" lang="ja-JP" altLang="en-US" sz="1100"/>
            <a:t>分析し、記載すること</a:t>
          </a:r>
        </a:p>
        <a:p>
          <a:r>
            <a:rPr kumimoji="1" lang="en-US" altLang="ja-JP" sz="1100"/>
            <a:t>※</a:t>
          </a:r>
          <a:r>
            <a:rPr kumimoji="1" lang="ja-JP" altLang="en-US" sz="1100"/>
            <a:t>２　顧客数や主力取引先の企業推移、市場の規模やシェア、自社の強み・弱み等を記載すること</a:t>
          </a:r>
        </a:p>
        <a:p>
          <a:r>
            <a:rPr kumimoji="1" lang="en-US" altLang="ja-JP" sz="1100"/>
            <a:t>※</a:t>
          </a:r>
          <a:r>
            <a:rPr kumimoji="1" lang="ja-JP" altLang="en-US" sz="1100"/>
            <a:t>３　</a:t>
          </a:r>
          <a:r>
            <a:rPr kumimoji="1" lang="en-US" altLang="ja-JP" sz="1100"/>
            <a:t>※</a:t>
          </a:r>
          <a:r>
            <a:rPr kumimoji="1" lang="ja-JP" altLang="en-US" sz="1100"/>
            <a:t>１、</a:t>
          </a:r>
          <a:r>
            <a:rPr kumimoji="1" lang="en-US" altLang="ja-JP" sz="1100"/>
            <a:t>※</a:t>
          </a:r>
          <a:r>
            <a:rPr kumimoji="1" lang="ja-JP" altLang="en-US" sz="1100"/>
            <a:t>２の記載内容に基づいて、改善すべき項目等について記載すること</a:t>
          </a:r>
        </a:p>
        <a:p>
          <a:r>
            <a:rPr kumimoji="1" lang="en-US" altLang="ja-JP" sz="1100"/>
            <a:t>※</a:t>
          </a:r>
          <a:r>
            <a:rPr kumimoji="1" lang="ja-JP" altLang="en-US" sz="1100"/>
            <a:t>４　設備導入計画書（別紙１）に記載する設備の導入により、導入後３～５年後の目標を記載すること</a:t>
          </a:r>
        </a:p>
        <a:p>
          <a:r>
            <a:rPr kumimoji="1" lang="ja-JP" altLang="en-US" sz="1100"/>
            <a:t>　　　労働生産性は、営業利益、人件費及び減価償却費の合計を、労働投入量（労働者数又は労働者数</a:t>
          </a:r>
          <a:r>
            <a:rPr kumimoji="1" lang="en-US" altLang="ja-JP" sz="1100"/>
            <a:t>×</a:t>
          </a:r>
          <a:r>
            <a:rPr kumimoji="1" lang="ja-JP" altLang="en-US" sz="1100"/>
            <a:t>一人当たり年間</a:t>
          </a:r>
          <a:endParaRPr kumimoji="1" lang="en-US" altLang="ja-JP" sz="1100"/>
        </a:p>
        <a:p>
          <a:r>
            <a:rPr kumimoji="1" lang="en-US" altLang="ja-JP" sz="1100"/>
            <a:t>             </a:t>
          </a:r>
          <a:r>
            <a:rPr kumimoji="1" lang="ja-JP" altLang="en-US" sz="1100"/>
            <a:t>就業時間）で除したものを用いること</a:t>
          </a:r>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4" tableBorderDxfId="33" totalsRowBorderDxfId="32">
  <autoFilter ref="H9:H12"/>
  <tableColumns count="1">
    <tableColumn id="1" name="松江市新製品・新技術開発支援事業補助金" dataDxfId="31"/>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30" tableBorderDxfId="29" totalsRowBorderDxfId="28">
  <autoFilter ref="C9:C11"/>
  <tableColumns count="1">
    <tableColumn id="1" name="松江市環境負荷軽減活動支援事業補助金" dataDxfId="27"/>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6" tableBorderDxfId="25" totalsRowBorderDxfId="24">
  <autoFilter ref="G9:G12"/>
  <tableColumns count="1">
    <tableColumn id="1" name="松江市販路開拓支援事業補助金" dataDxfId="23"/>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2" tableBorderDxfId="21" totalsRowBorderDxfId="20">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9" tableBorderDxfId="18" totalsRowBorderDxfId="17">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6" tableBorderDxfId="15" totalsRowBorderDxfId="14">
  <autoFilter ref="F9:F10"/>
  <tableColumns count="1">
    <tableColumn id="1" name="松江市職場改善活動支援事業補助金" dataDxfId="13"/>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2" tableBorderDxfId="11" totalsRowBorderDxfId="10">
  <autoFilter ref="E9:E10"/>
  <tableColumns count="1">
    <tableColumn id="1" name="松江市人材確保支援事業補助金" dataDxfId="9"/>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8" tableBorderDxfId="7" totalsRowBorderDxfId="6">
  <autoFilter ref="D9:D11"/>
  <tableColumns count="1">
    <tableColumn id="1" name="松江市人材育成支援事業補助金" dataDxfId="5"/>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J10" totalsRowShown="0" headerRowBorderDxfId="4" tableBorderDxfId="3" totalsRowBorderDxfId="2">
  <autoFilter ref="I9:J10"/>
  <tableColumns count="2">
    <tableColumn id="1" name="松江市小規模企業者支援事業補助金" dataDxfId="1"/>
    <tableColumn id="2" name="松江市ものづくり関心向上啓発活動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hyperlink" Target="https://policies.env.go.jp/earth/ghg-santeikohyo/calc.html" TargetMode="External" /><Relationship Id="rId2"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9"/>
  <sheetViews>
    <sheetView workbookViewId="0">
      <selection activeCell="E21" sqref="E21"/>
    </sheetView>
  </sheetViews>
  <sheetFormatPr defaultRowHeight="18.75"/>
  <cols>
    <col min="2" max="4" width="45.625" customWidth="1"/>
    <col min="5" max="5" width="70.625" customWidth="1"/>
    <col min="6" max="12" width="45.625" customWidth="1"/>
  </cols>
  <sheetData>
    <row r="1" spans="1:5">
      <c r="A1" s="1" t="s">
        <v>122</v>
      </c>
      <c r="B1" s="1" t="s">
        <v>123</v>
      </c>
      <c r="C1" s="1" t="s">
        <v>125</v>
      </c>
      <c r="D1" s="1" t="s">
        <v>94</v>
      </c>
      <c r="E1" s="1" t="s">
        <v>104</v>
      </c>
    </row>
    <row r="2" spans="1:5" ht="93.75">
      <c r="A2" s="1">
        <v>1</v>
      </c>
      <c r="B2" s="1" t="s">
        <v>126</v>
      </c>
      <c r="C2" s="1" t="s">
        <v>127</v>
      </c>
      <c r="D2" s="3" t="s">
        <v>270</v>
      </c>
      <c r="E2" s="3" t="s">
        <v>382</v>
      </c>
    </row>
    <row r="3" spans="1:5" ht="93.75">
      <c r="A3" s="1">
        <v>2</v>
      </c>
      <c r="B3" s="1" t="s">
        <v>126</v>
      </c>
      <c r="C3" s="1" t="s">
        <v>128</v>
      </c>
      <c r="D3" s="3" t="s">
        <v>270</v>
      </c>
      <c r="E3" s="3" t="s">
        <v>382</v>
      </c>
    </row>
    <row r="4" spans="1:5" ht="93.75">
      <c r="A4" s="1">
        <v>3</v>
      </c>
      <c r="B4" s="1" t="s">
        <v>129</v>
      </c>
      <c r="C4" s="1" t="s">
        <v>143</v>
      </c>
      <c r="D4" s="3" t="s">
        <v>272</v>
      </c>
      <c r="E4" s="3" t="s">
        <v>382</v>
      </c>
    </row>
    <row r="5" spans="1:5" ht="75">
      <c r="A5" s="1">
        <v>4</v>
      </c>
      <c r="B5" s="1" t="s">
        <v>129</v>
      </c>
      <c r="C5" s="1" t="s">
        <v>146</v>
      </c>
      <c r="D5" s="3" t="s">
        <v>144</v>
      </c>
      <c r="E5" s="3" t="s">
        <v>382</v>
      </c>
    </row>
    <row r="6" spans="1:5" ht="56.25">
      <c r="A6" s="1">
        <v>5</v>
      </c>
      <c r="B6" s="1" t="s">
        <v>130</v>
      </c>
      <c r="C6" s="1" t="s">
        <v>147</v>
      </c>
      <c r="D6" s="3" t="s">
        <v>274</v>
      </c>
      <c r="E6" s="3" t="s">
        <v>382</v>
      </c>
    </row>
    <row r="7" spans="1:5" ht="56.25">
      <c r="A7" s="1">
        <v>6</v>
      </c>
      <c r="B7" s="1" t="s">
        <v>130</v>
      </c>
      <c r="C7" s="1" t="s">
        <v>172</v>
      </c>
      <c r="D7" s="3" t="s">
        <v>274</v>
      </c>
      <c r="E7" s="3" t="s">
        <v>382</v>
      </c>
    </row>
    <row r="8" spans="1:5" ht="93.75">
      <c r="A8" s="1">
        <v>7</v>
      </c>
      <c r="B8" s="1" t="s">
        <v>133</v>
      </c>
      <c r="C8" s="1" t="s">
        <v>148</v>
      </c>
      <c r="D8" s="3" t="s">
        <v>170</v>
      </c>
      <c r="E8" s="3" t="s">
        <v>19</v>
      </c>
    </row>
    <row r="9" spans="1:5" ht="93.75">
      <c r="A9" s="1">
        <v>8</v>
      </c>
      <c r="B9" s="1" t="s">
        <v>133</v>
      </c>
      <c r="C9" s="1" t="s">
        <v>149</v>
      </c>
      <c r="D9" s="3" t="s">
        <v>170</v>
      </c>
      <c r="E9" s="3" t="s">
        <v>19</v>
      </c>
    </row>
    <row r="10" spans="1:5" ht="75">
      <c r="A10" s="1">
        <v>9</v>
      </c>
      <c r="B10" s="1" t="s">
        <v>135</v>
      </c>
      <c r="C10" s="1" t="s">
        <v>150</v>
      </c>
      <c r="D10" s="3" t="s">
        <v>276</v>
      </c>
      <c r="E10" s="3" t="s">
        <v>401</v>
      </c>
    </row>
    <row r="11" spans="1:5" ht="56.25">
      <c r="A11" s="1">
        <v>10</v>
      </c>
      <c r="B11" s="1" t="s">
        <v>131</v>
      </c>
      <c r="C11" s="1" t="s">
        <v>152</v>
      </c>
      <c r="D11" s="3" t="s">
        <v>138</v>
      </c>
      <c r="E11" s="3" t="s">
        <v>382</v>
      </c>
    </row>
    <row r="12" spans="1:5" ht="75">
      <c r="A12" s="1">
        <v>11</v>
      </c>
      <c r="B12" s="1" t="s">
        <v>137</v>
      </c>
      <c r="C12" s="1" t="s">
        <v>153</v>
      </c>
      <c r="D12" s="3" t="s">
        <v>274</v>
      </c>
      <c r="E12" s="3" t="s">
        <v>401</v>
      </c>
    </row>
    <row r="13" spans="1:5" ht="75">
      <c r="A13" s="1">
        <v>12</v>
      </c>
      <c r="B13" s="1" t="s">
        <v>137</v>
      </c>
      <c r="C13" s="1" t="s">
        <v>154</v>
      </c>
      <c r="D13" s="3" t="s">
        <v>274</v>
      </c>
      <c r="E13" s="3" t="s">
        <v>401</v>
      </c>
    </row>
    <row r="14" spans="1:5" ht="75">
      <c r="A14" s="1">
        <v>13</v>
      </c>
      <c r="B14" s="1" t="s">
        <v>137</v>
      </c>
      <c r="C14" s="1" t="s">
        <v>155</v>
      </c>
      <c r="D14" s="3" t="s">
        <v>274</v>
      </c>
      <c r="E14" s="3" t="s">
        <v>401</v>
      </c>
    </row>
    <row r="15" spans="1:5" ht="112.5">
      <c r="A15" s="1">
        <v>14</v>
      </c>
      <c r="B15" s="1" t="s">
        <v>141</v>
      </c>
      <c r="C15" s="1" t="s">
        <v>157</v>
      </c>
      <c r="D15" s="3" t="s">
        <v>51</v>
      </c>
      <c r="E15" s="3" t="s">
        <v>382</v>
      </c>
    </row>
    <row r="16" spans="1:5" ht="112.5">
      <c r="A16" s="1">
        <v>15</v>
      </c>
      <c r="B16" s="1" t="s">
        <v>141</v>
      </c>
      <c r="C16" s="1" t="s">
        <v>59</v>
      </c>
      <c r="D16" s="3" t="s">
        <v>51</v>
      </c>
      <c r="E16" s="3" t="s">
        <v>382</v>
      </c>
    </row>
    <row r="17" spans="1:5" ht="112.5">
      <c r="A17" s="1">
        <v>16</v>
      </c>
      <c r="B17" s="1" t="s">
        <v>141</v>
      </c>
      <c r="C17" s="1" t="s">
        <v>158</v>
      </c>
      <c r="D17" s="3" t="s">
        <v>51</v>
      </c>
      <c r="E17" s="3" t="s">
        <v>382</v>
      </c>
    </row>
    <row r="18" spans="1:5" ht="93.75">
      <c r="A18" s="1">
        <v>17</v>
      </c>
      <c r="B18" s="1" t="s">
        <v>142</v>
      </c>
      <c r="C18" s="1" t="s">
        <v>161</v>
      </c>
      <c r="D18" s="3" t="s">
        <v>165</v>
      </c>
      <c r="E18" s="3" t="s">
        <v>402</v>
      </c>
    </row>
    <row r="19" spans="1:5" ht="131.25">
      <c r="A19" s="1">
        <v>18</v>
      </c>
      <c r="B19" s="2" t="s">
        <v>308</v>
      </c>
      <c r="C19" s="2" t="s">
        <v>264</v>
      </c>
      <c r="D19" s="3" t="s">
        <v>309</v>
      </c>
      <c r="E19" s="3" t="s">
        <v>401</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A58"/>
  <sheetViews>
    <sheetView view="pageBreakPreview" zoomScaleSheetLayoutView="100" workbookViewId="0">
      <selection activeCell="E12" sqref="E12:M12"/>
    </sheetView>
  </sheetViews>
  <sheetFormatPr defaultRowHeight="18.75"/>
  <cols>
    <col min="1" max="1" width="13.625" style="27" customWidth="1"/>
    <col min="2" max="2" width="2.625" style="27" customWidth="1"/>
    <col min="3" max="4" width="8.625" style="28" customWidth="1"/>
    <col min="5" max="12" width="6.625" style="27" customWidth="1"/>
    <col min="13" max="13" width="2.625" style="27" customWidth="1"/>
    <col min="14" max="17" width="9" style="8" hidden="1" customWidth="1"/>
    <col min="18" max="16384" width="9" style="8" customWidth="1"/>
  </cols>
  <sheetData>
    <row r="1" spans="1:27">
      <c r="A1" s="33" t="s">
        <v>369</v>
      </c>
      <c r="B1" s="33"/>
      <c r="C1" s="70"/>
      <c r="D1" s="70"/>
      <c r="E1" s="33"/>
      <c r="F1" s="33"/>
      <c r="G1" s="33"/>
      <c r="H1" s="33"/>
      <c r="I1" s="33"/>
      <c r="J1" s="33"/>
      <c r="K1" s="33"/>
      <c r="L1" s="33"/>
      <c r="M1" s="33"/>
    </row>
    <row r="2" spans="1:27" ht="30" customHeight="1">
      <c r="A2" s="34" t="str">
        <f>基本情報設定シート!$C$10&amp;"　事業計画書"</f>
        <v>松江市設備導入支援事業補助金　事業計画書</v>
      </c>
      <c r="B2" s="34"/>
      <c r="C2" s="34"/>
      <c r="D2" s="34"/>
      <c r="E2" s="34"/>
      <c r="F2" s="34"/>
      <c r="G2" s="34"/>
      <c r="H2" s="34"/>
      <c r="I2" s="34"/>
      <c r="J2" s="34"/>
      <c r="K2" s="34"/>
      <c r="L2" s="34"/>
      <c r="M2" s="34"/>
    </row>
    <row r="3" spans="1:27" s="27" customFormat="1" ht="18.75" customHeight="1">
      <c r="A3" s="35" t="s">
        <v>208</v>
      </c>
      <c r="B3" s="47" t="s">
        <v>10</v>
      </c>
      <c r="C3" s="47"/>
      <c r="D3" s="47"/>
      <c r="E3" s="405">
        <f>基本情報設定シート!$C$3</f>
        <v>0</v>
      </c>
      <c r="F3" s="405"/>
      <c r="G3" s="405"/>
      <c r="H3" s="405"/>
      <c r="I3" s="405"/>
      <c r="J3" s="405"/>
      <c r="K3" s="405"/>
      <c r="L3" s="405"/>
      <c r="M3" s="431"/>
      <c r="N3" s="8"/>
      <c r="O3" s="8"/>
      <c r="P3" s="8"/>
      <c r="Q3" s="8"/>
      <c r="R3" s="8"/>
      <c r="S3" s="8"/>
      <c r="T3" s="8"/>
      <c r="U3" s="8"/>
    </row>
    <row r="4" spans="1:27" s="27" customFormat="1" ht="18.75" customHeight="1">
      <c r="A4" s="36"/>
      <c r="B4" s="48" t="s">
        <v>211</v>
      </c>
      <c r="C4" s="48"/>
      <c r="D4" s="48"/>
      <c r="E4" s="406" t="str">
        <f>基本情報設定シート!$C$4&amp;"　"&amp;基本情報設定シート!$C$5</f>
        <v>　</v>
      </c>
      <c r="F4" s="406"/>
      <c r="G4" s="406"/>
      <c r="H4" s="406"/>
      <c r="I4" s="406"/>
      <c r="J4" s="406"/>
      <c r="K4" s="406"/>
      <c r="L4" s="406"/>
      <c r="M4" s="432"/>
      <c r="N4" s="8"/>
      <c r="O4" s="8"/>
      <c r="P4" s="8"/>
      <c r="Q4" s="8"/>
      <c r="R4" s="8"/>
      <c r="S4" s="8"/>
      <c r="T4" s="8"/>
      <c r="U4" s="8"/>
    </row>
    <row r="5" spans="1:27" s="27" customFormat="1" ht="18.75" customHeight="1">
      <c r="A5" s="36"/>
      <c r="B5" s="49" t="s">
        <v>36</v>
      </c>
      <c r="C5" s="71"/>
      <c r="D5" s="89"/>
      <c r="E5" s="407" t="str">
        <f>CONCATENATE("〒",LEFT(基本情報設定シート!$C$8,3),"-",RIGHT(基本情報設定シート!$C$8,4))</f>
        <v>〒-</v>
      </c>
      <c r="F5" s="416"/>
      <c r="G5" s="416"/>
      <c r="H5" s="416"/>
      <c r="I5" s="416"/>
      <c r="J5" s="416"/>
      <c r="K5" s="416"/>
      <c r="L5" s="416"/>
      <c r="M5" s="433"/>
      <c r="N5" s="8"/>
      <c r="O5" s="8"/>
      <c r="P5" s="8"/>
      <c r="Q5" s="8"/>
      <c r="R5" s="8"/>
      <c r="S5" s="8"/>
      <c r="T5" s="8"/>
      <c r="U5" s="8"/>
    </row>
    <row r="6" spans="1:27" s="27" customFormat="1">
      <c r="A6" s="36"/>
      <c r="B6" s="50"/>
      <c r="C6" s="72"/>
      <c r="D6" s="90"/>
      <c r="E6" s="408">
        <f>基本情報設定シート!$C$9</f>
        <v>0</v>
      </c>
      <c r="F6" s="417"/>
      <c r="G6" s="417"/>
      <c r="H6" s="417"/>
      <c r="I6" s="417"/>
      <c r="J6" s="417"/>
      <c r="K6" s="417"/>
      <c r="L6" s="417"/>
      <c r="M6" s="434"/>
      <c r="N6" s="8"/>
      <c r="O6" s="8"/>
      <c r="P6" s="8"/>
      <c r="Q6" s="8"/>
      <c r="R6" s="8"/>
      <c r="S6" s="8"/>
      <c r="T6" s="8"/>
      <c r="U6" s="8"/>
    </row>
    <row r="7" spans="1:27" s="27" customFormat="1" ht="18.75" customHeight="1">
      <c r="A7" s="36"/>
      <c r="B7" s="48" t="s">
        <v>212</v>
      </c>
      <c r="C7" s="48"/>
      <c r="D7" s="48"/>
      <c r="E7" s="409" t="s">
        <v>214</v>
      </c>
      <c r="F7" s="418" t="str">
        <f>'(別紙1)設備導入計画書'!$F$14</f>
        <v>製造業</v>
      </c>
      <c r="G7" s="418"/>
      <c r="H7" s="424" t="s">
        <v>195</v>
      </c>
      <c r="I7" s="426">
        <f>'(別紙1)設備導入計画書'!$I$14</f>
        <v>0</v>
      </c>
      <c r="J7" s="426"/>
      <c r="K7" s="426"/>
      <c r="L7" s="426"/>
      <c r="M7" s="435"/>
      <c r="N7" s="8"/>
      <c r="O7" s="8"/>
      <c r="P7" s="8"/>
      <c r="Q7" s="8"/>
      <c r="R7" s="8"/>
      <c r="S7" s="8"/>
      <c r="T7" s="8"/>
      <c r="U7" s="8"/>
    </row>
    <row r="8" spans="1:27" s="27" customFormat="1" ht="24.95" customHeight="1">
      <c r="A8" s="36"/>
      <c r="B8" s="48"/>
      <c r="C8" s="48"/>
      <c r="D8" s="48"/>
      <c r="E8" s="410" t="s">
        <v>217</v>
      </c>
      <c r="F8" s="419"/>
      <c r="G8" s="419"/>
      <c r="H8" s="419"/>
      <c r="I8" s="419"/>
      <c r="J8" s="419"/>
      <c r="K8" s="419"/>
      <c r="L8" s="419"/>
      <c r="M8" s="436"/>
      <c r="N8" s="8"/>
      <c r="O8" s="8"/>
      <c r="P8" s="8"/>
      <c r="Q8" s="8"/>
      <c r="R8" s="8"/>
      <c r="S8" s="8"/>
      <c r="T8" s="8"/>
      <c r="U8" s="8"/>
    </row>
    <row r="9" spans="1:27" s="27" customFormat="1" ht="60" customHeight="1">
      <c r="A9" s="36"/>
      <c r="B9" s="48" t="s">
        <v>218</v>
      </c>
      <c r="C9" s="48"/>
      <c r="D9" s="48"/>
      <c r="E9" s="411">
        <f>'(別紙1)設備導入計画書'!$E$16</f>
        <v>0</v>
      </c>
      <c r="F9" s="420"/>
      <c r="G9" s="420"/>
      <c r="H9" s="420"/>
      <c r="I9" s="420"/>
      <c r="J9" s="420"/>
      <c r="K9" s="420"/>
      <c r="L9" s="420"/>
      <c r="M9" s="437"/>
      <c r="N9" s="8"/>
      <c r="O9" s="8"/>
      <c r="P9" s="8"/>
      <c r="Q9" s="8"/>
      <c r="R9" s="8"/>
      <c r="S9" s="8"/>
      <c r="T9" s="8"/>
      <c r="U9" s="8"/>
    </row>
    <row r="10" spans="1:27" s="27" customFormat="1" ht="18.75" customHeight="1">
      <c r="A10" s="36"/>
      <c r="B10" s="48" t="s">
        <v>219</v>
      </c>
      <c r="C10" s="48"/>
      <c r="D10" s="48"/>
      <c r="E10" s="412">
        <f>'(別紙1)設備導入計画書'!$E$17</f>
        <v>0</v>
      </c>
      <c r="F10" s="421"/>
      <c r="G10" s="421"/>
      <c r="H10" s="425" t="s">
        <v>11</v>
      </c>
      <c r="I10" s="427" t="s">
        <v>22</v>
      </c>
      <c r="J10" s="427"/>
      <c r="K10" s="79">
        <f>'(別紙1)設備導入計画書'!$K$17</f>
        <v>0</v>
      </c>
      <c r="L10" s="79"/>
      <c r="M10" s="438" t="s">
        <v>176</v>
      </c>
      <c r="N10" s="8"/>
      <c r="O10" s="8"/>
      <c r="P10" s="8"/>
      <c r="Q10" s="8"/>
      <c r="R10" s="8"/>
      <c r="S10" s="8"/>
      <c r="T10" s="8"/>
      <c r="U10" s="8"/>
    </row>
    <row r="11" spans="1:27" s="27" customFormat="1" ht="19.5">
      <c r="A11" s="37"/>
      <c r="B11" s="51" t="s">
        <v>221</v>
      </c>
      <c r="C11" s="51"/>
      <c r="D11" s="51"/>
      <c r="E11" s="413">
        <f>'(別紙1)設備導入計画書'!$E$18</f>
        <v>0</v>
      </c>
      <c r="F11" s="422"/>
      <c r="G11" s="422"/>
      <c r="H11" s="422"/>
      <c r="I11" s="428" t="s">
        <v>222</v>
      </c>
      <c r="J11" s="429">
        <f>'(別紙1)設備導入計画書'!$J$18</f>
        <v>0</v>
      </c>
      <c r="K11" s="429"/>
      <c r="L11" s="429"/>
      <c r="M11" s="204" t="s">
        <v>174</v>
      </c>
      <c r="N11" s="8"/>
      <c r="O11" s="8"/>
      <c r="P11" s="8"/>
      <c r="Q11" s="8"/>
      <c r="R11" s="8"/>
      <c r="S11" s="8"/>
      <c r="T11" s="8"/>
      <c r="U11" s="8"/>
    </row>
    <row r="12" spans="1:27">
      <c r="A12" s="35" t="s">
        <v>314</v>
      </c>
      <c r="B12" s="47" t="s">
        <v>315</v>
      </c>
      <c r="C12" s="47"/>
      <c r="D12" s="47"/>
      <c r="E12" s="110">
        <f>'(別紙1)設備導入計画書'!$E$19</f>
        <v>0</v>
      </c>
      <c r="F12" s="136"/>
      <c r="G12" s="136"/>
      <c r="H12" s="136"/>
      <c r="I12" s="136"/>
      <c r="J12" s="136"/>
      <c r="K12" s="136"/>
      <c r="L12" s="136"/>
      <c r="M12" s="196"/>
      <c r="N12" s="213"/>
      <c r="O12" s="215"/>
      <c r="P12" s="215"/>
      <c r="Q12" s="215"/>
      <c r="R12" s="218"/>
      <c r="S12" s="218"/>
      <c r="T12" s="218"/>
      <c r="U12" s="218"/>
      <c r="V12" s="218"/>
      <c r="W12" s="218"/>
      <c r="X12" s="218"/>
      <c r="Y12" s="218"/>
      <c r="Z12" s="218"/>
      <c r="AA12" s="27"/>
    </row>
    <row r="13" spans="1:27">
      <c r="A13" s="36"/>
      <c r="B13" s="48" t="s">
        <v>124</v>
      </c>
      <c r="C13" s="48"/>
      <c r="D13" s="48"/>
      <c r="E13" s="111">
        <f>'(別紙1)設備導入計画書'!$E$20</f>
        <v>0</v>
      </c>
      <c r="F13" s="137"/>
      <c r="G13" s="137"/>
      <c r="H13" s="157" t="s">
        <v>200</v>
      </c>
      <c r="I13" s="137">
        <f>'(別紙1)設備導入計画書'!$I$20</f>
        <v>0</v>
      </c>
      <c r="J13" s="137"/>
      <c r="K13" s="137"/>
      <c r="L13" s="137"/>
      <c r="M13" s="197" t="s">
        <v>174</v>
      </c>
      <c r="N13" s="213"/>
      <c r="O13" s="215"/>
      <c r="P13" s="215"/>
      <c r="Q13" s="215"/>
      <c r="R13" s="219"/>
      <c r="S13" s="219"/>
      <c r="T13" s="219"/>
      <c r="U13" s="222"/>
      <c r="V13" s="223"/>
      <c r="W13" s="223"/>
      <c r="X13" s="223"/>
      <c r="Y13" s="223"/>
      <c r="Z13" s="227"/>
      <c r="AA13" s="27"/>
    </row>
    <row r="14" spans="1:27" ht="39.950000000000003" customHeight="1">
      <c r="A14" s="37"/>
      <c r="B14" s="51" t="s">
        <v>316</v>
      </c>
      <c r="C14" s="51"/>
      <c r="D14" s="51"/>
      <c r="E14" s="112">
        <f>'(別紙1)設備導入計画書'!$E$21</f>
        <v>0</v>
      </c>
      <c r="F14" s="138"/>
      <c r="G14" s="138"/>
      <c r="H14" s="138"/>
      <c r="I14" s="138"/>
      <c r="J14" s="138"/>
      <c r="K14" s="138"/>
      <c r="L14" s="138"/>
      <c r="M14" s="198"/>
      <c r="N14" s="213"/>
      <c r="O14" s="215"/>
      <c r="P14" s="215"/>
      <c r="Q14" s="215"/>
      <c r="R14" s="220"/>
      <c r="S14" s="220"/>
      <c r="T14" s="220"/>
      <c r="U14" s="220"/>
      <c r="V14" s="220"/>
      <c r="W14" s="220"/>
      <c r="X14" s="220"/>
      <c r="Y14" s="220"/>
      <c r="Z14" s="220"/>
      <c r="AA14" s="27"/>
    </row>
    <row r="15" spans="1:27" ht="20.100000000000001" customHeight="1">
      <c r="A15" s="38" t="s">
        <v>379</v>
      </c>
      <c r="B15" s="52" t="s">
        <v>318</v>
      </c>
      <c r="C15" s="73"/>
      <c r="D15" s="91"/>
      <c r="E15" s="113" t="str">
        <f>基本情報設定シート!$C$11</f>
        <v>生産性向上支援事業</v>
      </c>
      <c r="F15" s="139"/>
      <c r="G15" s="139"/>
      <c r="H15" s="139"/>
      <c r="I15" s="139"/>
      <c r="J15" s="139"/>
      <c r="K15" s="139"/>
      <c r="L15" s="139"/>
      <c r="M15" s="199"/>
      <c r="N15" s="214"/>
      <c r="O15" s="216"/>
      <c r="P15" s="216"/>
      <c r="Q15" s="216"/>
      <c r="R15" s="221"/>
      <c r="S15" s="221"/>
      <c r="T15" s="221"/>
      <c r="U15" s="221"/>
      <c r="V15" s="221"/>
      <c r="W15" s="221"/>
      <c r="X15" s="221"/>
      <c r="Y15" s="221"/>
      <c r="Z15" s="221"/>
      <c r="AA15" s="27"/>
    </row>
    <row r="16" spans="1:27" s="27" customFormat="1" ht="80.099999999999994" customHeight="1">
      <c r="A16" s="39"/>
      <c r="B16" s="53" t="s">
        <v>266</v>
      </c>
      <c r="C16" s="53"/>
      <c r="D16" s="53"/>
      <c r="E16" s="114">
        <f>'(別紙1)設備導入計画書'!$E$23</f>
        <v>0</v>
      </c>
      <c r="F16" s="140"/>
      <c r="G16" s="140"/>
      <c r="H16" s="140"/>
      <c r="I16" s="140"/>
      <c r="J16" s="140"/>
      <c r="K16" s="140"/>
      <c r="L16" s="140"/>
      <c r="M16" s="200"/>
      <c r="N16" s="8"/>
      <c r="O16" s="8"/>
      <c r="P16" s="8"/>
      <c r="Q16" s="8"/>
      <c r="R16" s="8"/>
    </row>
    <row r="17" spans="1:21" s="27" customFormat="1" ht="80.099999999999994" customHeight="1">
      <c r="A17" s="39"/>
      <c r="B17" s="54" t="s">
        <v>319</v>
      </c>
      <c r="C17" s="54"/>
      <c r="D17" s="54"/>
      <c r="E17" s="107">
        <f>'(別紙1)設備導入計画書'!$E$24</f>
        <v>0</v>
      </c>
      <c r="F17" s="133"/>
      <c r="G17" s="133"/>
      <c r="H17" s="133"/>
      <c r="I17" s="133"/>
      <c r="J17" s="133"/>
      <c r="K17" s="133"/>
      <c r="L17" s="133"/>
      <c r="M17" s="193"/>
      <c r="N17" s="8"/>
      <c r="O17" s="8"/>
      <c r="P17" s="217"/>
      <c r="Q17" s="8"/>
      <c r="R17" s="8"/>
    </row>
    <row r="18" spans="1:21" s="27" customFormat="1" ht="33" customHeight="1">
      <c r="A18" s="39"/>
      <c r="B18" s="55" t="s">
        <v>320</v>
      </c>
      <c r="C18" s="74"/>
      <c r="D18" s="92"/>
      <c r="E18" s="115" t="s">
        <v>363</v>
      </c>
      <c r="F18" s="141"/>
      <c r="G18" s="150" t="str">
        <f>IF($E$15="有","（別紙４）炭素排出量削減資料のとおり","-")</f>
        <v>-</v>
      </c>
      <c r="H18" s="150"/>
      <c r="I18" s="150"/>
      <c r="J18" s="150"/>
      <c r="K18" s="150"/>
      <c r="L18" s="150"/>
      <c r="M18" s="201"/>
      <c r="N18" s="8"/>
      <c r="O18" s="8"/>
      <c r="P18" s="217"/>
      <c r="Q18" s="8"/>
      <c r="R18" s="8"/>
    </row>
    <row r="19" spans="1:21" s="27" customFormat="1" ht="5.0999999999999996" customHeight="1">
      <c r="A19" s="39"/>
      <c r="B19" s="56"/>
      <c r="C19" s="75"/>
      <c r="D19" s="75"/>
      <c r="E19" s="75"/>
      <c r="F19" s="75"/>
      <c r="G19" s="75"/>
      <c r="H19" s="75"/>
      <c r="I19" s="75"/>
      <c r="J19" s="75"/>
      <c r="K19" s="75"/>
      <c r="L19" s="75"/>
      <c r="M19" s="202"/>
      <c r="N19" s="8"/>
      <c r="O19" s="8"/>
      <c r="P19" s="8"/>
      <c r="Q19" s="8"/>
      <c r="R19" s="8"/>
    </row>
    <row r="20" spans="1:21" s="27" customFormat="1">
      <c r="A20" s="39"/>
      <c r="B20" s="56"/>
      <c r="C20" s="76" t="s">
        <v>301</v>
      </c>
      <c r="D20" s="76"/>
      <c r="E20" s="116"/>
      <c r="F20" s="116"/>
      <c r="G20" s="116"/>
      <c r="H20" s="116"/>
      <c r="I20" s="116"/>
      <c r="J20" s="116"/>
      <c r="K20" s="116"/>
      <c r="L20" s="180" t="s">
        <v>5</v>
      </c>
      <c r="M20" s="202"/>
      <c r="N20" s="8"/>
      <c r="O20" s="8"/>
      <c r="P20" s="8"/>
      <c r="Q20" s="8"/>
      <c r="R20" s="8"/>
    </row>
    <row r="21" spans="1:21" s="27" customFormat="1" ht="37.5" customHeight="1">
      <c r="A21" s="39"/>
      <c r="B21" s="57"/>
      <c r="C21" s="55" t="s">
        <v>140</v>
      </c>
      <c r="D21" s="74"/>
      <c r="E21" s="92"/>
      <c r="F21" s="62" t="s">
        <v>321</v>
      </c>
      <c r="G21" s="62"/>
      <c r="H21" s="158" t="s">
        <v>322</v>
      </c>
      <c r="I21" s="164"/>
      <c r="J21" s="54" t="s">
        <v>323</v>
      </c>
      <c r="K21" s="62"/>
      <c r="L21" s="62"/>
      <c r="M21" s="202"/>
      <c r="N21" s="8"/>
      <c r="O21" s="8"/>
      <c r="P21" s="8"/>
      <c r="Q21" s="8"/>
      <c r="R21" s="8"/>
    </row>
    <row r="22" spans="1:21" s="27" customFormat="1" ht="39.950000000000003" customHeight="1">
      <c r="A22" s="39"/>
      <c r="B22" s="57"/>
      <c r="C22" s="403">
        <f>'(別紙1)設備導入計画書'!$C$29</f>
        <v>0</v>
      </c>
      <c r="D22" s="404"/>
      <c r="E22" s="414"/>
      <c r="F22" s="142">
        <f>'(別紙1)設備導入計画書'!$F$29</f>
        <v>0</v>
      </c>
      <c r="G22" s="142"/>
      <c r="H22" s="159">
        <f>'(別紙1)設備導入計画書'!$H$29</f>
        <v>0</v>
      </c>
      <c r="I22" s="159"/>
      <c r="J22" s="170">
        <f>'(別紙1)設備導入計画書'!$J$29</f>
        <v>0</v>
      </c>
      <c r="K22" s="170"/>
      <c r="L22" s="170"/>
      <c r="M22" s="202"/>
      <c r="N22" s="8"/>
      <c r="O22" s="8"/>
      <c r="P22" s="8"/>
      <c r="Q22" s="8"/>
      <c r="R22" s="8"/>
    </row>
    <row r="23" spans="1:21" s="27" customFormat="1" ht="39.950000000000003" customHeight="1">
      <c r="A23" s="39"/>
      <c r="B23" s="57"/>
      <c r="C23" s="403">
        <f>'(別紙1)設備導入計画書'!$C$30</f>
        <v>0</v>
      </c>
      <c r="D23" s="404"/>
      <c r="E23" s="414"/>
      <c r="F23" s="142">
        <f>'(別紙1)設備導入計画書'!$F$30</f>
        <v>0</v>
      </c>
      <c r="G23" s="142"/>
      <c r="H23" s="159">
        <f>'(別紙1)設備導入計画書'!$H$30</f>
        <v>0</v>
      </c>
      <c r="I23" s="159"/>
      <c r="J23" s="170">
        <f>'(別紙1)設備導入計画書'!$J$30</f>
        <v>0</v>
      </c>
      <c r="K23" s="170"/>
      <c r="L23" s="170"/>
      <c r="M23" s="202"/>
      <c r="N23" s="8"/>
      <c r="O23" s="8"/>
      <c r="P23" s="8"/>
      <c r="Q23" s="8"/>
      <c r="R23" s="8"/>
    </row>
    <row r="24" spans="1:21" s="27" customFormat="1" ht="35.25" customHeight="1">
      <c r="A24" s="39"/>
      <c r="B24" s="58" t="s">
        <v>325</v>
      </c>
      <c r="C24" s="78"/>
      <c r="D24" s="78"/>
      <c r="E24" s="78"/>
      <c r="F24" s="78"/>
      <c r="G24" s="78"/>
      <c r="H24" s="78"/>
      <c r="I24" s="78"/>
      <c r="J24" s="78"/>
      <c r="K24" s="78"/>
      <c r="L24" s="78"/>
      <c r="M24" s="203"/>
      <c r="N24" s="8"/>
      <c r="O24" s="8"/>
      <c r="P24" s="8"/>
      <c r="Q24" s="8"/>
      <c r="R24" s="8"/>
      <c r="S24" s="8"/>
      <c r="T24" s="8"/>
    </row>
    <row r="25" spans="1:21" s="27" customFormat="1" ht="5.0999999999999996" customHeight="1">
      <c r="A25" s="39"/>
      <c r="B25" s="59"/>
      <c r="C25" s="79"/>
      <c r="D25" s="79"/>
      <c r="E25" s="118"/>
      <c r="F25" s="118"/>
      <c r="G25" s="118"/>
      <c r="H25" s="118"/>
      <c r="I25" s="118"/>
      <c r="J25" s="118"/>
      <c r="K25" s="118"/>
      <c r="L25" s="118"/>
      <c r="M25" s="202"/>
      <c r="N25" s="8"/>
      <c r="O25" s="8"/>
      <c r="P25" s="8"/>
      <c r="Q25" s="8"/>
      <c r="R25" s="8"/>
    </row>
    <row r="26" spans="1:21" s="27" customFormat="1" ht="18.75" customHeight="1">
      <c r="A26" s="39"/>
      <c r="B26" s="54" t="s">
        <v>29</v>
      </c>
      <c r="C26" s="53"/>
      <c r="D26" s="53"/>
      <c r="E26" s="62" t="s">
        <v>209</v>
      </c>
      <c r="F26" s="142">
        <f>'(別紙1)設備導入計画書'!$F$33</f>
        <v>0</v>
      </c>
      <c r="G26" s="142"/>
      <c r="H26" s="142"/>
      <c r="I26" s="142"/>
      <c r="J26" s="142"/>
      <c r="K26" s="142"/>
      <c r="L26" s="142"/>
      <c r="M26" s="202"/>
      <c r="N26" s="8"/>
      <c r="O26" s="8"/>
      <c r="P26" s="8"/>
      <c r="Q26" s="8"/>
      <c r="R26" s="8"/>
    </row>
    <row r="27" spans="1:21" s="27" customFormat="1">
      <c r="A27" s="39"/>
      <c r="B27" s="54"/>
      <c r="C27" s="54"/>
      <c r="D27" s="54"/>
      <c r="E27" s="62" t="s">
        <v>327</v>
      </c>
      <c r="F27" s="142">
        <f>'(別紙1)設備導入計画書'!$F$34</f>
        <v>0</v>
      </c>
      <c r="G27" s="142"/>
      <c r="H27" s="142"/>
      <c r="I27" s="142"/>
      <c r="J27" s="142"/>
      <c r="K27" s="142"/>
      <c r="L27" s="142"/>
      <c r="M27" s="202"/>
      <c r="N27" s="8"/>
      <c r="O27" s="8"/>
      <c r="P27" s="8"/>
      <c r="Q27" s="8"/>
      <c r="R27" s="8"/>
    </row>
    <row r="28" spans="1:21" s="27" customFormat="1">
      <c r="A28" s="39"/>
      <c r="B28" s="60" t="s">
        <v>328</v>
      </c>
      <c r="C28" s="60"/>
      <c r="D28" s="60"/>
      <c r="E28" s="119">
        <f>'(別紙1)設備導入計画書'!$E$35</f>
        <v>0</v>
      </c>
      <c r="F28" s="119"/>
      <c r="G28" s="119"/>
      <c r="H28" s="119"/>
      <c r="I28" s="119"/>
      <c r="J28" s="119"/>
      <c r="K28" s="119"/>
      <c r="L28" s="119"/>
      <c r="M28" s="202"/>
      <c r="N28" s="8"/>
      <c r="O28" s="8"/>
      <c r="P28" s="8"/>
      <c r="Q28" s="8"/>
      <c r="R28" s="8"/>
    </row>
    <row r="29" spans="1:21" s="27" customFormat="1">
      <c r="A29" s="39"/>
      <c r="B29" s="61" t="s">
        <v>329</v>
      </c>
      <c r="C29" s="80"/>
      <c r="D29" s="94"/>
      <c r="E29" s="119">
        <f>'(別紙1)設備導入計画書'!$E$36</f>
        <v>0</v>
      </c>
      <c r="F29" s="119"/>
      <c r="G29" s="119"/>
      <c r="H29" s="119"/>
      <c r="I29" s="119"/>
      <c r="J29" s="119"/>
      <c r="K29" s="119"/>
      <c r="L29" s="119"/>
      <c r="M29" s="202"/>
      <c r="N29" s="8"/>
      <c r="O29" s="8"/>
      <c r="P29" s="8"/>
      <c r="Q29" s="8"/>
      <c r="R29" s="8"/>
    </row>
    <row r="30" spans="1:21" s="27" customFormat="1">
      <c r="A30" s="39"/>
      <c r="B30" s="62" t="s">
        <v>333</v>
      </c>
      <c r="C30" s="62"/>
      <c r="D30" s="62"/>
      <c r="E30" s="119">
        <f>'(別紙1)設備導入計画書'!$E$37</f>
        <v>0</v>
      </c>
      <c r="F30" s="119"/>
      <c r="G30" s="119"/>
      <c r="H30" s="119"/>
      <c r="I30" s="119"/>
      <c r="J30" s="119"/>
      <c r="K30" s="119"/>
      <c r="L30" s="119"/>
      <c r="M30" s="202"/>
      <c r="N30" s="8"/>
      <c r="O30" s="8"/>
      <c r="P30" s="8"/>
      <c r="Q30" s="8"/>
      <c r="R30" s="8"/>
    </row>
    <row r="31" spans="1:21" s="27" customFormat="1" ht="19.5">
      <c r="A31" s="40"/>
      <c r="B31" s="63" t="s">
        <v>334</v>
      </c>
      <c r="C31" s="63"/>
      <c r="D31" s="95"/>
      <c r="E31" s="415">
        <f>'(別紙1)設備導入計画書'!$E$38</f>
        <v>0</v>
      </c>
      <c r="F31" s="423"/>
      <c r="G31" s="151" t="s">
        <v>335</v>
      </c>
      <c r="H31" s="151"/>
      <c r="I31" s="165"/>
      <c r="J31" s="430">
        <f>'(別紙1)設備導入計画書'!$J$38</f>
        <v>0</v>
      </c>
      <c r="K31" s="430"/>
      <c r="L31" s="181" t="s">
        <v>166</v>
      </c>
      <c r="M31" s="204"/>
      <c r="N31" s="8"/>
      <c r="O31" s="8"/>
      <c r="P31" s="8"/>
      <c r="Q31" s="8"/>
      <c r="R31" s="8"/>
    </row>
    <row r="32" spans="1:21" s="27" customFormat="1">
      <c r="A32" s="41" t="s">
        <v>395</v>
      </c>
      <c r="B32" s="64"/>
      <c r="C32" s="81" t="s">
        <v>224</v>
      </c>
      <c r="D32" s="96"/>
      <c r="E32" s="121"/>
      <c r="F32" s="121"/>
      <c r="G32" s="121"/>
      <c r="H32" s="121"/>
      <c r="I32" s="121"/>
      <c r="J32" s="121"/>
      <c r="K32" s="121"/>
      <c r="L32" s="182" t="s">
        <v>225</v>
      </c>
      <c r="M32" s="205"/>
      <c r="N32" s="8"/>
      <c r="O32" s="8"/>
      <c r="P32" s="8"/>
      <c r="Q32" s="8"/>
      <c r="R32" s="8"/>
      <c r="S32" s="8"/>
      <c r="T32" s="8"/>
      <c r="U32" s="8"/>
    </row>
    <row r="33" spans="1:21" s="27" customFormat="1">
      <c r="A33" s="42"/>
      <c r="B33" s="65"/>
      <c r="C33" s="48" t="s">
        <v>226</v>
      </c>
      <c r="D33" s="48" t="s">
        <v>21</v>
      </c>
      <c r="E33" s="48"/>
      <c r="F33" s="144" t="s">
        <v>227</v>
      </c>
      <c r="G33" s="144"/>
      <c r="H33" s="144"/>
      <c r="I33" s="144"/>
      <c r="J33" s="144"/>
      <c r="K33" s="144"/>
      <c r="L33" s="144"/>
      <c r="M33" s="206"/>
      <c r="N33" s="8"/>
      <c r="O33" s="8"/>
      <c r="P33" s="8"/>
      <c r="Q33" s="8"/>
      <c r="R33" s="8"/>
      <c r="S33" s="8"/>
      <c r="T33" s="8"/>
      <c r="U33" s="8"/>
    </row>
    <row r="34" spans="1:21" s="27" customFormat="1">
      <c r="A34" s="42"/>
      <c r="B34" s="65"/>
      <c r="C34" s="82" t="s">
        <v>91</v>
      </c>
      <c r="D34" s="97">
        <f>D37-SUM(D35:E36)</f>
        <v>0</v>
      </c>
      <c r="E34" s="97"/>
      <c r="F34" s="145"/>
      <c r="G34" s="145"/>
      <c r="H34" s="145"/>
      <c r="I34" s="145"/>
      <c r="J34" s="145"/>
      <c r="K34" s="145"/>
      <c r="L34" s="145"/>
      <c r="M34" s="206"/>
      <c r="N34" s="8">
        <v>1</v>
      </c>
      <c r="O34" s="8"/>
      <c r="P34" s="8"/>
      <c r="Q34" s="8"/>
      <c r="R34" s="8"/>
      <c r="S34" s="8"/>
      <c r="T34" s="8"/>
      <c r="U34" s="8"/>
    </row>
    <row r="35" spans="1:21" s="27" customFormat="1">
      <c r="A35" s="42"/>
      <c r="B35" s="65"/>
      <c r="C35" s="48" t="s">
        <v>228</v>
      </c>
      <c r="D35" s="97">
        <f>$K$51</f>
        <v>0</v>
      </c>
      <c r="E35" s="97"/>
      <c r="F35" s="145" t="str">
        <f>基本情報設定シート!$C$10</f>
        <v>松江市設備導入支援事業補助金</v>
      </c>
      <c r="G35" s="145"/>
      <c r="H35" s="145"/>
      <c r="I35" s="145"/>
      <c r="J35" s="145"/>
      <c r="K35" s="145"/>
      <c r="L35" s="145"/>
      <c r="M35" s="206"/>
      <c r="N35" s="8">
        <v>2</v>
      </c>
      <c r="O35" s="8"/>
      <c r="P35" s="8"/>
      <c r="Q35" s="8"/>
      <c r="R35" s="8"/>
      <c r="S35" s="8"/>
      <c r="T35" s="8"/>
      <c r="U35" s="8"/>
    </row>
    <row r="36" spans="1:21" s="27" customFormat="1">
      <c r="A36" s="42"/>
      <c r="B36" s="65"/>
      <c r="C36" s="48" t="s">
        <v>229</v>
      </c>
      <c r="D36" s="98"/>
      <c r="E36" s="98"/>
      <c r="F36" s="146"/>
      <c r="G36" s="146"/>
      <c r="H36" s="146"/>
      <c r="I36" s="146"/>
      <c r="J36" s="146"/>
      <c r="K36" s="146"/>
      <c r="L36" s="146"/>
      <c r="M36" s="206"/>
      <c r="N36" s="8">
        <v>3</v>
      </c>
      <c r="O36" s="8"/>
      <c r="P36" s="8"/>
      <c r="Q36" s="8"/>
      <c r="R36" s="8"/>
      <c r="S36" s="8"/>
      <c r="T36" s="8"/>
      <c r="U36" s="8"/>
    </row>
    <row r="37" spans="1:21" s="27" customFormat="1">
      <c r="A37" s="42"/>
      <c r="B37" s="65"/>
      <c r="C37" s="48" t="s">
        <v>231</v>
      </c>
      <c r="D37" s="97">
        <f>E50</f>
        <v>0</v>
      </c>
      <c r="E37" s="97"/>
      <c r="F37" s="145"/>
      <c r="G37" s="145"/>
      <c r="H37" s="145"/>
      <c r="I37" s="145"/>
      <c r="J37" s="145"/>
      <c r="K37" s="145"/>
      <c r="L37" s="145"/>
      <c r="M37" s="206"/>
      <c r="N37" s="8">
        <v>4</v>
      </c>
      <c r="O37" s="8"/>
      <c r="P37" s="8"/>
      <c r="Q37" s="8"/>
      <c r="R37" s="8"/>
      <c r="S37" s="8"/>
      <c r="T37" s="8"/>
      <c r="U37" s="8"/>
    </row>
    <row r="38" spans="1:21" s="27" customFormat="1">
      <c r="A38" s="42"/>
      <c r="B38" s="65"/>
      <c r="C38" s="70"/>
      <c r="D38" s="70"/>
      <c r="E38" s="33"/>
      <c r="F38" s="33"/>
      <c r="G38" s="33"/>
      <c r="H38" s="33"/>
      <c r="I38" s="33"/>
      <c r="J38" s="33"/>
      <c r="K38" s="33"/>
      <c r="L38" s="33"/>
      <c r="M38" s="206"/>
      <c r="N38" s="8"/>
      <c r="O38" s="8"/>
      <c r="P38" s="8"/>
      <c r="Q38" s="8"/>
      <c r="R38" s="8"/>
      <c r="S38" s="8"/>
      <c r="T38" s="8"/>
      <c r="U38" s="8"/>
    </row>
    <row r="39" spans="1:21" s="27" customFormat="1">
      <c r="A39" s="42"/>
      <c r="B39" s="65"/>
      <c r="C39" s="83" t="s">
        <v>44</v>
      </c>
      <c r="D39" s="70"/>
      <c r="E39" s="33"/>
      <c r="F39" s="33"/>
      <c r="G39" s="33"/>
      <c r="H39" s="33"/>
      <c r="I39" s="33"/>
      <c r="J39" s="33"/>
      <c r="K39" s="33"/>
      <c r="L39" s="183" t="s">
        <v>225</v>
      </c>
      <c r="M39" s="206"/>
      <c r="N39" s="8"/>
      <c r="O39" s="8"/>
      <c r="P39" s="8"/>
      <c r="Q39" s="8"/>
      <c r="R39" s="8"/>
      <c r="S39" s="8"/>
      <c r="T39" s="8"/>
      <c r="U39" s="8"/>
    </row>
    <row r="40" spans="1:21" s="27" customFormat="1" ht="30" customHeight="1">
      <c r="A40" s="42"/>
      <c r="B40" s="65"/>
      <c r="C40" s="49" t="s">
        <v>193</v>
      </c>
      <c r="D40" s="89"/>
      <c r="E40" s="122" t="s">
        <v>232</v>
      </c>
      <c r="F40" s="147"/>
      <c r="G40" s="152" t="s">
        <v>260</v>
      </c>
      <c r="H40" s="152"/>
      <c r="I40" s="152"/>
      <c r="J40" s="152"/>
      <c r="K40" s="122" t="s">
        <v>233</v>
      </c>
      <c r="L40" s="147"/>
      <c r="M40" s="206"/>
      <c r="N40" s="8"/>
      <c r="O40" s="8"/>
      <c r="P40" s="8"/>
      <c r="Q40" s="8"/>
      <c r="R40" s="8"/>
      <c r="S40" s="8"/>
      <c r="T40" s="8"/>
      <c r="U40" s="8"/>
    </row>
    <row r="41" spans="1:21" s="27" customFormat="1" ht="30" customHeight="1">
      <c r="A41" s="42"/>
      <c r="B41" s="65"/>
      <c r="C41" s="50"/>
      <c r="D41" s="90"/>
      <c r="E41" s="123"/>
      <c r="F41" s="148"/>
      <c r="G41" s="152" t="s">
        <v>261</v>
      </c>
      <c r="H41" s="152"/>
      <c r="I41" s="166" t="s">
        <v>229</v>
      </c>
      <c r="J41" s="166"/>
      <c r="K41" s="123"/>
      <c r="L41" s="148"/>
      <c r="M41" s="206"/>
      <c r="N41" s="8"/>
      <c r="O41" s="8"/>
      <c r="P41" s="8"/>
      <c r="Q41" s="8"/>
      <c r="R41" s="8"/>
      <c r="S41" s="8"/>
      <c r="T41" s="8"/>
      <c r="U41" s="8"/>
    </row>
    <row r="42" spans="1:21" s="27" customFormat="1" ht="39.950000000000003" customHeight="1">
      <c r="A42" s="42"/>
      <c r="B42" s="65"/>
      <c r="C42" s="48" t="str">
        <f>VLOOKUP(基本情報設定シート!$C$11,'プルダウン（事業計画書）'!$D$1:$L$17,$N42+1,0)</f>
        <v>設備本体費</v>
      </c>
      <c r="D42" s="48"/>
      <c r="E42" s="98"/>
      <c r="F42" s="98"/>
      <c r="G42" s="98"/>
      <c r="H42" s="98"/>
      <c r="I42" s="98"/>
      <c r="J42" s="98"/>
      <c r="K42" s="176">
        <f t="shared" ref="K42:K50" si="0">IFERROR(SUM($E42,-$G42,-$I42),"")</f>
        <v>0</v>
      </c>
      <c r="L42" s="184"/>
      <c r="M42" s="206"/>
      <c r="N42" s="8">
        <v>1</v>
      </c>
      <c r="O42" s="8"/>
      <c r="P42" s="8"/>
      <c r="Q42" s="8"/>
      <c r="R42" s="8"/>
      <c r="S42" s="8"/>
      <c r="T42" s="8"/>
      <c r="U42" s="8"/>
    </row>
    <row r="43" spans="1:21" s="27" customFormat="1" ht="39.950000000000003" customHeight="1">
      <c r="A43" s="42"/>
      <c r="B43" s="65"/>
      <c r="C43" s="84" t="str">
        <f>VLOOKUP(基本情報設定シート!$C$11,'プルダウン（事業計画書）'!$D$1:$L$17,$N43+1,0)</f>
        <v>その他導入に
要する経費</v>
      </c>
      <c r="D43" s="84"/>
      <c r="E43" s="98"/>
      <c r="F43" s="98"/>
      <c r="G43" s="98"/>
      <c r="H43" s="98"/>
      <c r="I43" s="98"/>
      <c r="J43" s="98"/>
      <c r="K43" s="176">
        <f t="shared" si="0"/>
        <v>0</v>
      </c>
      <c r="L43" s="184"/>
      <c r="M43" s="206"/>
      <c r="N43" s="8">
        <v>2</v>
      </c>
      <c r="O43" s="8"/>
      <c r="P43" s="8"/>
      <c r="Q43" s="8"/>
      <c r="R43" s="8"/>
      <c r="S43" s="8"/>
      <c r="T43" s="8"/>
      <c r="U43" s="8"/>
    </row>
    <row r="44" spans="1:21" s="27" customFormat="1" hidden="1">
      <c r="A44" s="42"/>
      <c r="B44" s="65"/>
      <c r="C44" s="48">
        <f>VLOOKUP(基本情報設定シート!$C$11,'プルダウン（事業計画書）'!$D$1:$L$17,$N44+1,0)</f>
        <v>0</v>
      </c>
      <c r="D44" s="48"/>
      <c r="E44" s="124"/>
      <c r="F44" s="124"/>
      <c r="G44" s="124"/>
      <c r="H44" s="124"/>
      <c r="I44" s="124"/>
      <c r="J44" s="124"/>
      <c r="K44" s="177">
        <f t="shared" si="0"/>
        <v>0</v>
      </c>
      <c r="L44" s="185"/>
      <c r="M44" s="206"/>
      <c r="N44" s="8">
        <v>3</v>
      </c>
      <c r="O44" s="8"/>
      <c r="P44" s="8"/>
      <c r="Q44" s="8"/>
      <c r="R44" s="8"/>
      <c r="S44" s="8"/>
      <c r="T44" s="8"/>
      <c r="U44" s="8"/>
    </row>
    <row r="45" spans="1:21" s="27" customFormat="1" hidden="1">
      <c r="A45" s="42"/>
      <c r="B45" s="65"/>
      <c r="C45" s="48">
        <f>VLOOKUP(基本情報設定シート!$C$11,'プルダウン（事業計画書）'!$D$1:$L$17,$N45+1,0)</f>
        <v>0</v>
      </c>
      <c r="D45" s="48"/>
      <c r="E45" s="124"/>
      <c r="F45" s="124"/>
      <c r="G45" s="124"/>
      <c r="H45" s="124"/>
      <c r="I45" s="124"/>
      <c r="J45" s="124"/>
      <c r="K45" s="177">
        <f t="shared" si="0"/>
        <v>0</v>
      </c>
      <c r="L45" s="185"/>
      <c r="M45" s="206"/>
      <c r="N45" s="8">
        <v>4</v>
      </c>
      <c r="O45" s="8"/>
      <c r="P45" s="8"/>
      <c r="Q45" s="8"/>
      <c r="R45" s="8"/>
      <c r="S45" s="8"/>
      <c r="T45" s="8"/>
      <c r="U45" s="8"/>
    </row>
    <row r="46" spans="1:21" s="27" customFormat="1" hidden="1">
      <c r="A46" s="42"/>
      <c r="B46" s="65"/>
      <c r="C46" s="48">
        <f>VLOOKUP(基本情報設定シート!$C$11,'プルダウン（事業計画書）'!$D$1:$L$17,$N46+1,0)</f>
        <v>0</v>
      </c>
      <c r="D46" s="48"/>
      <c r="E46" s="125"/>
      <c r="F46" s="149"/>
      <c r="G46" s="124"/>
      <c r="H46" s="124"/>
      <c r="I46" s="124"/>
      <c r="J46" s="124"/>
      <c r="K46" s="177">
        <f t="shared" si="0"/>
        <v>0</v>
      </c>
      <c r="L46" s="185"/>
      <c r="M46" s="206"/>
      <c r="N46" s="8">
        <v>5</v>
      </c>
      <c r="O46" s="8"/>
      <c r="P46" s="8"/>
      <c r="Q46" s="8"/>
      <c r="R46" s="8"/>
      <c r="S46" s="8"/>
      <c r="T46" s="8"/>
      <c r="U46" s="8"/>
    </row>
    <row r="47" spans="1:21" s="27" customFormat="1" hidden="1">
      <c r="A47" s="42"/>
      <c r="B47" s="65"/>
      <c r="C47" s="48">
        <f>VLOOKUP(基本情報設定シート!$C$11,'プルダウン（事業計画書）'!$D$1:$L$17,$N47+1,0)</f>
        <v>0</v>
      </c>
      <c r="D47" s="48"/>
      <c r="E47" s="125"/>
      <c r="F47" s="149"/>
      <c r="G47" s="124"/>
      <c r="H47" s="124"/>
      <c r="I47" s="124"/>
      <c r="J47" s="124"/>
      <c r="K47" s="177">
        <f t="shared" si="0"/>
        <v>0</v>
      </c>
      <c r="L47" s="185"/>
      <c r="M47" s="206"/>
      <c r="N47" s="8">
        <v>6</v>
      </c>
      <c r="O47" s="8"/>
      <c r="P47" s="8"/>
      <c r="Q47" s="8"/>
      <c r="R47" s="8"/>
      <c r="S47" s="8"/>
      <c r="T47" s="8"/>
      <c r="U47" s="8"/>
    </row>
    <row r="48" spans="1:21" s="27" customFormat="1" hidden="1">
      <c r="A48" s="42"/>
      <c r="B48" s="65"/>
      <c r="C48" s="48">
        <f>VLOOKUP(基本情報設定シート!$C$11,'プルダウン（事業計画書）'!$D$1:$L$17,$N48+1,0)</f>
        <v>0</v>
      </c>
      <c r="D48" s="48"/>
      <c r="E48" s="125"/>
      <c r="F48" s="149"/>
      <c r="G48" s="153"/>
      <c r="H48" s="160"/>
      <c r="I48" s="167"/>
      <c r="J48" s="172"/>
      <c r="K48" s="177">
        <f t="shared" si="0"/>
        <v>0</v>
      </c>
      <c r="L48" s="185"/>
      <c r="M48" s="206"/>
      <c r="N48" s="8">
        <v>7</v>
      </c>
      <c r="O48" s="8"/>
      <c r="P48" s="8"/>
      <c r="Q48" s="8"/>
      <c r="R48" s="8"/>
      <c r="S48" s="8"/>
      <c r="T48" s="8"/>
      <c r="U48" s="8"/>
    </row>
    <row r="49" spans="1:21" s="27" customFormat="1" hidden="1">
      <c r="A49" s="42"/>
      <c r="B49" s="65"/>
      <c r="C49" s="48">
        <f>VLOOKUP(基本情報設定シート!$C$11,'プルダウン（事業計画書）'!$D$1:$L$17,$N49+1,0)</f>
        <v>0</v>
      </c>
      <c r="D49" s="48"/>
      <c r="E49" s="125"/>
      <c r="F49" s="149"/>
      <c r="G49" s="153"/>
      <c r="H49" s="160"/>
      <c r="I49" s="167"/>
      <c r="J49" s="172"/>
      <c r="K49" s="177">
        <f t="shared" si="0"/>
        <v>0</v>
      </c>
      <c r="L49" s="185"/>
      <c r="M49" s="206"/>
      <c r="N49" s="8">
        <v>8</v>
      </c>
      <c r="O49" s="8"/>
      <c r="P49" s="8"/>
      <c r="Q49" s="8"/>
      <c r="R49" s="8"/>
      <c r="S49" s="8"/>
      <c r="T49" s="8"/>
      <c r="U49" s="8"/>
    </row>
    <row r="50" spans="1:21" s="27" customFormat="1" ht="19.5">
      <c r="A50" s="42"/>
      <c r="B50" s="65"/>
      <c r="C50" s="48" t="s">
        <v>231</v>
      </c>
      <c r="D50" s="48"/>
      <c r="E50" s="126">
        <f>SUM($E$42:$F$49)</f>
        <v>0</v>
      </c>
      <c r="F50" s="126"/>
      <c r="G50" s="126">
        <f>SUM($G$42:$H$49)</f>
        <v>0</v>
      </c>
      <c r="H50" s="126"/>
      <c r="I50" s="126">
        <f>SUM($I$42:$J$49)</f>
        <v>0</v>
      </c>
      <c r="J50" s="126"/>
      <c r="K50" s="177">
        <f t="shared" si="0"/>
        <v>0</v>
      </c>
      <c r="L50" s="185"/>
      <c r="M50" s="206"/>
      <c r="N50" s="8">
        <v>9</v>
      </c>
      <c r="O50" s="8"/>
      <c r="P50" s="8"/>
      <c r="Q50" s="8"/>
      <c r="R50" s="8"/>
      <c r="S50" s="8"/>
      <c r="T50" s="8"/>
      <c r="U50" s="8"/>
    </row>
    <row r="51" spans="1:21" s="27" customFormat="1" ht="20.25">
      <c r="A51" s="43"/>
      <c r="B51" s="65"/>
      <c r="C51" s="85" t="s">
        <v>263</v>
      </c>
      <c r="D51" s="85"/>
      <c r="E51" s="85"/>
      <c r="F51" s="85"/>
      <c r="G51" s="85"/>
      <c r="H51" s="85"/>
      <c r="I51" s="85"/>
      <c r="J51" s="173"/>
      <c r="K51" s="178">
        <f>IF($E$15="新分野進出支援事業",$Q$52,IF($E$18="有",$P$52,$O$52))</f>
        <v>0</v>
      </c>
      <c r="L51" s="186"/>
      <c r="M51" s="206"/>
      <c r="N51" s="8"/>
      <c r="O51" s="8"/>
      <c r="P51" s="8"/>
      <c r="Q51" s="8"/>
      <c r="R51" s="8"/>
      <c r="S51" s="8"/>
      <c r="T51" s="8"/>
      <c r="U51" s="8"/>
    </row>
    <row r="52" spans="1:21" s="27" customFormat="1" ht="125.25" customHeight="1">
      <c r="A52" s="44"/>
      <c r="B52" s="66" t="s">
        <v>297</v>
      </c>
      <c r="C52" s="86"/>
      <c r="D52" s="86"/>
      <c r="E52" s="86"/>
      <c r="F52" s="86"/>
      <c r="G52" s="86"/>
      <c r="H52" s="86"/>
      <c r="I52" s="86"/>
      <c r="J52" s="86"/>
      <c r="K52" s="86"/>
      <c r="L52" s="86"/>
      <c r="M52" s="207"/>
      <c r="N52" s="8"/>
      <c r="O52" s="8">
        <f>IF(ROUNDDOWN($K$50/5,-3)&gt;=2000000-$J$53,2000000-$J$53,ROUNDDOWN($K$50/5,-3))</f>
        <v>0</v>
      </c>
      <c r="P52" s="8">
        <f>IF(ROUNDDOWN($K$50/4,-3)&gt;=2000000-$J$53,2000000-$J$53,ROUNDDOWN($K$50/4,-3))</f>
        <v>0</v>
      </c>
      <c r="Q52" s="8">
        <f>IF(ROUNDDOWN($K$50/3,-3)&gt;=3000000-$J$53,3000000-$J$53,ROUNDDOWN($K$50/3,-3))</f>
        <v>0</v>
      </c>
      <c r="R52" s="8"/>
      <c r="S52" s="8"/>
      <c r="T52" s="8"/>
      <c r="U52" s="8"/>
    </row>
    <row r="53" spans="1:21" s="27" customFormat="1">
      <c r="A53" s="45" t="s">
        <v>278</v>
      </c>
      <c r="B53" s="67" t="s">
        <v>20</v>
      </c>
      <c r="C53" s="87"/>
      <c r="D53" s="99" t="s">
        <v>280</v>
      </c>
      <c r="E53" s="127"/>
      <c r="F53" s="127"/>
      <c r="G53" s="127"/>
      <c r="H53" s="127"/>
      <c r="I53" s="127"/>
      <c r="J53" s="174"/>
      <c r="K53" s="179"/>
      <c r="L53" s="127" t="s">
        <v>11</v>
      </c>
      <c r="M53" s="208"/>
      <c r="N53" s="8"/>
      <c r="O53" s="8"/>
      <c r="P53" s="8"/>
      <c r="Q53" s="8"/>
      <c r="R53" s="8"/>
      <c r="S53" s="8"/>
      <c r="T53" s="8"/>
      <c r="U53" s="8"/>
    </row>
    <row r="54" spans="1:21" s="27" customFormat="1" ht="40.5" customHeight="1">
      <c r="A54" s="46"/>
      <c r="B54" s="68"/>
      <c r="C54" s="88"/>
      <c r="D54" s="100"/>
      <c r="E54" s="100"/>
      <c r="F54" s="100"/>
      <c r="G54" s="100"/>
      <c r="H54" s="100"/>
      <c r="I54" s="100"/>
      <c r="J54" s="100"/>
      <c r="K54" s="100"/>
      <c r="L54" s="100"/>
      <c r="M54" s="209"/>
      <c r="N54" s="8"/>
      <c r="O54" s="8"/>
      <c r="P54" s="8"/>
      <c r="Q54" s="8"/>
      <c r="R54" s="8"/>
      <c r="S54" s="8"/>
      <c r="T54" s="8"/>
      <c r="U54" s="8"/>
    </row>
    <row r="55" spans="1:21" s="27" customFormat="1">
      <c r="A55" s="33"/>
      <c r="B55" s="33"/>
      <c r="C55" s="70"/>
      <c r="D55" s="70"/>
      <c r="E55" s="33"/>
      <c r="F55" s="33"/>
      <c r="G55" s="33"/>
      <c r="H55" s="33"/>
      <c r="I55" s="33"/>
      <c r="J55" s="33"/>
      <c r="K55" s="33"/>
      <c r="L55" s="33"/>
      <c r="M55" s="33"/>
      <c r="N55" s="8"/>
      <c r="O55" s="8"/>
      <c r="P55" s="8"/>
      <c r="Q55" s="8"/>
      <c r="R55" s="8"/>
      <c r="S55" s="8"/>
      <c r="T55" s="8"/>
      <c r="U55" s="8"/>
    </row>
    <row r="56" spans="1:21" s="27" customFormat="1">
      <c r="A56" s="33"/>
      <c r="B56" s="33"/>
      <c r="C56" s="70"/>
      <c r="D56" s="70"/>
      <c r="E56" s="33"/>
      <c r="F56" s="33"/>
      <c r="G56" s="33"/>
      <c r="H56" s="33"/>
      <c r="I56" s="33"/>
      <c r="J56" s="33"/>
      <c r="K56" s="33"/>
      <c r="L56" s="33"/>
      <c r="M56" s="33"/>
      <c r="N56" s="8"/>
      <c r="O56" s="8"/>
      <c r="P56" s="8"/>
      <c r="Q56" s="8"/>
      <c r="R56" s="8"/>
      <c r="S56" s="8"/>
      <c r="T56" s="8"/>
      <c r="U56" s="8"/>
    </row>
    <row r="57" spans="1:21" s="27" customFormat="1">
      <c r="A57" s="33"/>
      <c r="B57" s="33"/>
      <c r="C57" s="70"/>
      <c r="D57" s="70"/>
      <c r="E57" s="33"/>
      <c r="F57" s="33"/>
      <c r="G57" s="33"/>
      <c r="H57" s="33"/>
      <c r="I57" s="33"/>
      <c r="J57" s="33"/>
      <c r="K57" s="33"/>
      <c r="L57" s="33"/>
      <c r="M57" s="33"/>
      <c r="N57" s="8"/>
      <c r="O57" s="8"/>
      <c r="P57" s="8"/>
      <c r="Q57" s="8"/>
      <c r="R57" s="8"/>
      <c r="S57" s="8"/>
      <c r="T57" s="8"/>
      <c r="U57" s="8"/>
    </row>
    <row r="58" spans="1:21" s="27" customFormat="1">
      <c r="A58" s="33"/>
      <c r="B58" s="33"/>
      <c r="C58" s="70"/>
      <c r="D58" s="70"/>
      <c r="E58" s="33"/>
      <c r="F58" s="33"/>
      <c r="G58" s="33"/>
      <c r="H58" s="33"/>
      <c r="I58" s="33"/>
      <c r="J58" s="33"/>
      <c r="K58" s="33"/>
      <c r="L58" s="33"/>
      <c r="M58" s="33"/>
      <c r="N58" s="8"/>
      <c r="O58" s="8"/>
      <c r="P58" s="8"/>
      <c r="Q58" s="8"/>
      <c r="R58" s="8"/>
      <c r="S58" s="8"/>
      <c r="T58" s="8"/>
      <c r="U58" s="8"/>
    </row>
  </sheetData>
  <sheetProtection password="CA99" sheet="1" scenarios="1" formatCells="0" formatRows="0"/>
  <mergeCells count="138">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G13"/>
    <mergeCell ref="I13:L13"/>
    <mergeCell ref="B14:D14"/>
    <mergeCell ref="E14:M14"/>
    <mergeCell ref="B15:D15"/>
    <mergeCell ref="E15:M15"/>
    <mergeCell ref="B16:D16"/>
    <mergeCell ref="E16:M16"/>
    <mergeCell ref="B17:D17"/>
    <mergeCell ref="E17:M17"/>
    <mergeCell ref="B18:D18"/>
    <mergeCell ref="E18:F18"/>
    <mergeCell ref="G18:M18"/>
    <mergeCell ref="C19:K19"/>
    <mergeCell ref="C20:D20"/>
    <mergeCell ref="C21:E21"/>
    <mergeCell ref="F21:G21"/>
    <mergeCell ref="H21:I21"/>
    <mergeCell ref="J21:L21"/>
    <mergeCell ref="C22:E22"/>
    <mergeCell ref="F22:G22"/>
    <mergeCell ref="H22:I22"/>
    <mergeCell ref="J22:L22"/>
    <mergeCell ref="C23:E23"/>
    <mergeCell ref="F23:G23"/>
    <mergeCell ref="H23:I23"/>
    <mergeCell ref="J23:L23"/>
    <mergeCell ref="B24:M24"/>
    <mergeCell ref="C25:K25"/>
    <mergeCell ref="F26:L26"/>
    <mergeCell ref="F27:L27"/>
    <mergeCell ref="B28:D28"/>
    <mergeCell ref="E28:L28"/>
    <mergeCell ref="B29:D29"/>
    <mergeCell ref="E29:L29"/>
    <mergeCell ref="B30:D30"/>
    <mergeCell ref="E30:L30"/>
    <mergeCell ref="B31:D31"/>
    <mergeCell ref="E31:F31"/>
    <mergeCell ref="J31:K31"/>
    <mergeCell ref="D33:E33"/>
    <mergeCell ref="F33:L33"/>
    <mergeCell ref="D34:E34"/>
    <mergeCell ref="F34:L34"/>
    <mergeCell ref="D35:E35"/>
    <mergeCell ref="F35:L35"/>
    <mergeCell ref="D36:E36"/>
    <mergeCell ref="F36:L36"/>
    <mergeCell ref="D37:E37"/>
    <mergeCell ref="F37:L37"/>
    <mergeCell ref="G40:J40"/>
    <mergeCell ref="G41:H41"/>
    <mergeCell ref="I41:J41"/>
    <mergeCell ref="C42:D42"/>
    <mergeCell ref="E42:F42"/>
    <mergeCell ref="G42:H42"/>
    <mergeCell ref="I42:J42"/>
    <mergeCell ref="K42:L42"/>
    <mergeCell ref="C43:D43"/>
    <mergeCell ref="E43:F43"/>
    <mergeCell ref="G43:H43"/>
    <mergeCell ref="I43:J43"/>
    <mergeCell ref="K43:L43"/>
    <mergeCell ref="C44:D44"/>
    <mergeCell ref="E44:F44"/>
    <mergeCell ref="G44:H44"/>
    <mergeCell ref="I44:J44"/>
    <mergeCell ref="K44:L44"/>
    <mergeCell ref="C45:D45"/>
    <mergeCell ref="E45:F45"/>
    <mergeCell ref="G45:H45"/>
    <mergeCell ref="I45:J45"/>
    <mergeCell ref="K45:L45"/>
    <mergeCell ref="C46:D46"/>
    <mergeCell ref="E46:F46"/>
    <mergeCell ref="G46:H46"/>
    <mergeCell ref="I46:J46"/>
    <mergeCell ref="K46:L46"/>
    <mergeCell ref="C47:D47"/>
    <mergeCell ref="E47:F47"/>
    <mergeCell ref="G47:H47"/>
    <mergeCell ref="I47:J47"/>
    <mergeCell ref="K47:L47"/>
    <mergeCell ref="C48:D48"/>
    <mergeCell ref="E48:F48"/>
    <mergeCell ref="G48:H48"/>
    <mergeCell ref="I48:J48"/>
    <mergeCell ref="K48:L48"/>
    <mergeCell ref="C49:D49"/>
    <mergeCell ref="E49:F49"/>
    <mergeCell ref="G49:H49"/>
    <mergeCell ref="I49:J49"/>
    <mergeCell ref="K49:L49"/>
    <mergeCell ref="C50:D50"/>
    <mergeCell ref="E50:F50"/>
    <mergeCell ref="G50:H50"/>
    <mergeCell ref="I50:J50"/>
    <mergeCell ref="K50:L50"/>
    <mergeCell ref="C51:J51"/>
    <mergeCell ref="K51:L51"/>
    <mergeCell ref="B52:M52"/>
    <mergeCell ref="D53:I53"/>
    <mergeCell ref="J53:K53"/>
    <mergeCell ref="L53:M53"/>
    <mergeCell ref="D54:M54"/>
    <mergeCell ref="B5:D6"/>
    <mergeCell ref="B7:D8"/>
    <mergeCell ref="A12:A14"/>
    <mergeCell ref="B26:D27"/>
    <mergeCell ref="C40:D41"/>
    <mergeCell ref="E40:F41"/>
    <mergeCell ref="K40:L41"/>
    <mergeCell ref="A53:A54"/>
    <mergeCell ref="B53:C54"/>
    <mergeCell ref="A3:A11"/>
    <mergeCell ref="A15:A31"/>
    <mergeCell ref="A32:A52"/>
  </mergeCells>
  <phoneticPr fontId="3"/>
  <dataValidations count="2">
    <dataValidation operator="greaterThanOrEqual" allowBlank="1" showDropDown="0" showInputMessage="1" showErrorMessage="1" sqref="H6:H11 F32:F39 B55:M1048576 E36:E40 D25:E34 D36:D39 C25:C40 F42:F47 B1:E11 I8:M11 F8:G11 B25:B53 G32:G50 F50 H32:L39 K40 M32:M51 F6:G6 D54 K51 H50:J50 I6:M6 F1:M4 C42:C51 D42:E50 K42:L50 C16:M17 F25:M31 D19:E20 B16:B23 C19:C23 F19:M23"/>
    <dataValidation type="list" allowBlank="1" showDropDown="0" showInputMessage="1" showErrorMessage="1" prompt="プルダウンリストから選択してください。" sqref="E18:F18">
      <formula1>"有,無"</formula1>
    </dataValidation>
  </dataValidations>
  <printOptions horizontalCentered="1"/>
  <pageMargins left="0.31496062992125984" right="0.31496062992125984" top="0.74803149606299213" bottom="0.74803149606299213" header="0.31496062992125984" footer="0.31496062992125984"/>
  <pageSetup paperSize="9" scale="87" fitToWidth="1" fitToHeight="1" orientation="portrait" usePrinterDefaults="1" r:id="rId1"/>
  <rowBreaks count="1" manualBreakCount="1">
    <brk id="3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349"/>
    <col min="2" max="2" width="2" style="349" customWidth="1"/>
    <col min="3" max="3" width="4.625" style="349" customWidth="1"/>
    <col min="4" max="29" width="3" style="349"/>
    <col min="30" max="30" width="9.5" style="349" bestFit="1" customWidth="1"/>
    <col min="31" max="32" width="20.625" style="349" customWidth="1"/>
    <col min="33" max="263" width="3" style="349"/>
    <col min="264" max="264" width="3.5" style="349" bestFit="1" customWidth="1"/>
    <col min="265" max="519" width="3" style="349"/>
    <col min="520" max="520" width="3.5" style="349" bestFit="1" customWidth="1"/>
    <col min="521" max="775" width="3" style="349"/>
    <col min="776" max="776" width="3.5" style="349" bestFit="1" customWidth="1"/>
    <col min="777" max="1031" width="3" style="349"/>
    <col min="1032" max="1032" width="3.5" style="349" bestFit="1" customWidth="1"/>
    <col min="1033" max="1287" width="3" style="349"/>
    <col min="1288" max="1288" width="3.5" style="349" bestFit="1" customWidth="1"/>
    <col min="1289" max="1543" width="3" style="349"/>
    <col min="1544" max="1544" width="3.5" style="349" bestFit="1" customWidth="1"/>
    <col min="1545" max="1799" width="3" style="349"/>
    <col min="1800" max="1800" width="3.5" style="349" bestFit="1" customWidth="1"/>
    <col min="1801" max="2055" width="3" style="349"/>
    <col min="2056" max="2056" width="3.5" style="349" bestFit="1" customWidth="1"/>
    <col min="2057" max="2311" width="3" style="349"/>
    <col min="2312" max="2312" width="3.5" style="349" bestFit="1" customWidth="1"/>
    <col min="2313" max="2567" width="3" style="349"/>
    <col min="2568" max="2568" width="3.5" style="349" bestFit="1" customWidth="1"/>
    <col min="2569" max="2823" width="3" style="349"/>
    <col min="2824" max="2824" width="3.5" style="349" bestFit="1" customWidth="1"/>
    <col min="2825" max="3079" width="3" style="349"/>
    <col min="3080" max="3080" width="3.5" style="349" bestFit="1" customWidth="1"/>
    <col min="3081" max="3335" width="3" style="349"/>
    <col min="3336" max="3336" width="3.5" style="349" bestFit="1" customWidth="1"/>
    <col min="3337" max="3591" width="3" style="349"/>
    <col min="3592" max="3592" width="3.5" style="349" bestFit="1" customWidth="1"/>
    <col min="3593" max="3847" width="3" style="349"/>
    <col min="3848" max="3848" width="3.5" style="349" bestFit="1" customWidth="1"/>
    <col min="3849" max="4103" width="3" style="349"/>
    <col min="4104" max="4104" width="3.5" style="349" bestFit="1" customWidth="1"/>
    <col min="4105" max="4359" width="3" style="349"/>
    <col min="4360" max="4360" width="3.5" style="349" bestFit="1" customWidth="1"/>
    <col min="4361" max="4615" width="3" style="349"/>
    <col min="4616" max="4616" width="3.5" style="349" bestFit="1" customWidth="1"/>
    <col min="4617" max="4871" width="3" style="349"/>
    <col min="4872" max="4872" width="3.5" style="349" bestFit="1" customWidth="1"/>
    <col min="4873" max="5127" width="3" style="349"/>
    <col min="5128" max="5128" width="3.5" style="349" bestFit="1" customWidth="1"/>
    <col min="5129" max="5383" width="3" style="349"/>
    <col min="5384" max="5384" width="3.5" style="349" bestFit="1" customWidth="1"/>
    <col min="5385" max="5639" width="3" style="349"/>
    <col min="5640" max="5640" width="3.5" style="349" bestFit="1" customWidth="1"/>
    <col min="5641" max="5895" width="3" style="349"/>
    <col min="5896" max="5896" width="3.5" style="349" bestFit="1" customWidth="1"/>
    <col min="5897" max="6151" width="3" style="349"/>
    <col min="6152" max="6152" width="3.5" style="349" bestFit="1" customWidth="1"/>
    <col min="6153" max="6407" width="3" style="349"/>
    <col min="6408" max="6408" width="3.5" style="349" bestFit="1" customWidth="1"/>
    <col min="6409" max="6663" width="3" style="349"/>
    <col min="6664" max="6664" width="3.5" style="349" bestFit="1" customWidth="1"/>
    <col min="6665" max="6919" width="3" style="349"/>
    <col min="6920" max="6920" width="3.5" style="349" bestFit="1" customWidth="1"/>
    <col min="6921" max="7175" width="3" style="349"/>
    <col min="7176" max="7176" width="3.5" style="349" bestFit="1" customWidth="1"/>
    <col min="7177" max="7431" width="3" style="349"/>
    <col min="7432" max="7432" width="3.5" style="349" bestFit="1" customWidth="1"/>
    <col min="7433" max="7687" width="3" style="349"/>
    <col min="7688" max="7688" width="3.5" style="349" bestFit="1" customWidth="1"/>
    <col min="7689" max="7943" width="3" style="349"/>
    <col min="7944" max="7944" width="3.5" style="349" bestFit="1" customWidth="1"/>
    <col min="7945" max="8199" width="3" style="349"/>
    <col min="8200" max="8200" width="3.5" style="349" bestFit="1" customWidth="1"/>
    <col min="8201" max="8455" width="3" style="349"/>
    <col min="8456" max="8456" width="3.5" style="349" bestFit="1" customWidth="1"/>
    <col min="8457" max="8711" width="3" style="349"/>
    <col min="8712" max="8712" width="3.5" style="349" bestFit="1" customWidth="1"/>
    <col min="8713" max="8967" width="3" style="349"/>
    <col min="8968" max="8968" width="3.5" style="349" bestFit="1" customWidth="1"/>
    <col min="8969" max="9223" width="3" style="349"/>
    <col min="9224" max="9224" width="3.5" style="349" bestFit="1" customWidth="1"/>
    <col min="9225" max="9479" width="3" style="349"/>
    <col min="9480" max="9480" width="3.5" style="349" bestFit="1" customWidth="1"/>
    <col min="9481" max="9735" width="3" style="349"/>
    <col min="9736" max="9736" width="3.5" style="349" bestFit="1" customWidth="1"/>
    <col min="9737" max="9991" width="3" style="349"/>
    <col min="9992" max="9992" width="3.5" style="349" bestFit="1" customWidth="1"/>
    <col min="9993" max="10247" width="3" style="349"/>
    <col min="10248" max="10248" width="3.5" style="349" bestFit="1" customWidth="1"/>
    <col min="10249" max="10503" width="3" style="349"/>
    <col min="10504" max="10504" width="3.5" style="349" bestFit="1" customWidth="1"/>
    <col min="10505" max="10759" width="3" style="349"/>
    <col min="10760" max="10760" width="3.5" style="349" bestFit="1" customWidth="1"/>
    <col min="10761" max="11015" width="3" style="349"/>
    <col min="11016" max="11016" width="3.5" style="349" bestFit="1" customWidth="1"/>
    <col min="11017" max="11271" width="3" style="349"/>
    <col min="11272" max="11272" width="3.5" style="349" bestFit="1" customWidth="1"/>
    <col min="11273" max="11527" width="3" style="349"/>
    <col min="11528" max="11528" width="3.5" style="349" bestFit="1" customWidth="1"/>
    <col min="11529" max="11783" width="3" style="349"/>
    <col min="11784" max="11784" width="3.5" style="349" bestFit="1" customWidth="1"/>
    <col min="11785" max="12039" width="3" style="349"/>
    <col min="12040" max="12040" width="3.5" style="349" bestFit="1" customWidth="1"/>
    <col min="12041" max="12295" width="3" style="349"/>
    <col min="12296" max="12296" width="3.5" style="349" bestFit="1" customWidth="1"/>
    <col min="12297" max="12551" width="3" style="349"/>
    <col min="12552" max="12552" width="3.5" style="349" bestFit="1" customWidth="1"/>
    <col min="12553" max="12807" width="3" style="349"/>
    <col min="12808" max="12808" width="3.5" style="349" bestFit="1" customWidth="1"/>
    <col min="12809" max="13063" width="3" style="349"/>
    <col min="13064" max="13064" width="3.5" style="349" bestFit="1" customWidth="1"/>
    <col min="13065" max="13319" width="3" style="349"/>
    <col min="13320" max="13320" width="3.5" style="349" bestFit="1" customWidth="1"/>
    <col min="13321" max="13575" width="3" style="349"/>
    <col min="13576" max="13576" width="3.5" style="349" bestFit="1" customWidth="1"/>
    <col min="13577" max="13831" width="3" style="349"/>
    <col min="13832" max="13832" width="3.5" style="349" bestFit="1" customWidth="1"/>
    <col min="13833" max="14087" width="3" style="349"/>
    <col min="14088" max="14088" width="3.5" style="349" bestFit="1" customWidth="1"/>
    <col min="14089" max="14343" width="3" style="349"/>
    <col min="14344" max="14344" width="3.5" style="349" bestFit="1" customWidth="1"/>
    <col min="14345" max="14599" width="3" style="349"/>
    <col min="14600" max="14600" width="3.5" style="349" bestFit="1" customWidth="1"/>
    <col min="14601" max="14855" width="3" style="349"/>
    <col min="14856" max="14856" width="3.5" style="349" bestFit="1" customWidth="1"/>
    <col min="14857" max="15111" width="3" style="349"/>
    <col min="15112" max="15112" width="3.5" style="349" bestFit="1" customWidth="1"/>
    <col min="15113" max="15367" width="3" style="349"/>
    <col min="15368" max="15368" width="3.5" style="349" bestFit="1" customWidth="1"/>
    <col min="15369" max="15623" width="3" style="349"/>
    <col min="15624" max="15624" width="3.5" style="349" bestFit="1" customWidth="1"/>
    <col min="15625" max="15879" width="3" style="349"/>
    <col min="15880" max="15880" width="3.5" style="349" bestFit="1" customWidth="1"/>
    <col min="15881" max="16135" width="3" style="349"/>
    <col min="16136" max="16136" width="3.5" style="349" bestFit="1" customWidth="1"/>
    <col min="16137" max="16384" width="3" style="349"/>
  </cols>
  <sheetData>
    <row r="1" spans="1:32" ht="20.100000000000001" customHeight="1">
      <c r="A1" s="351"/>
      <c r="B1" s="83" t="s">
        <v>75</v>
      </c>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32" ht="39.950000000000003" customHeight="1">
      <c r="A2" s="70" t="s">
        <v>109</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469"/>
      <c r="AD2" s="469"/>
    </row>
    <row r="3" spans="1:32" ht="20.100000000000001" customHeight="1">
      <c r="A3" s="352"/>
      <c r="B3" s="354"/>
      <c r="C3" s="354"/>
      <c r="D3" s="354"/>
      <c r="E3" s="354"/>
      <c r="F3" s="354"/>
      <c r="G3" s="354"/>
      <c r="H3" s="354"/>
      <c r="I3" s="354"/>
      <c r="J3" s="354"/>
      <c r="K3" s="354"/>
      <c r="L3" s="354"/>
      <c r="M3" s="354"/>
      <c r="N3" s="354"/>
      <c r="O3" s="354"/>
      <c r="P3" s="354"/>
      <c r="Q3" s="354"/>
      <c r="R3" s="354"/>
      <c r="S3" s="354"/>
      <c r="T3" s="354"/>
      <c r="U3" s="392"/>
      <c r="V3" s="392"/>
      <c r="W3" s="392"/>
      <c r="X3" s="392"/>
      <c r="Y3" s="392"/>
      <c r="Z3" s="392"/>
      <c r="AA3" s="392"/>
      <c r="AB3" s="354"/>
    </row>
    <row r="4" spans="1:32" ht="20.100000000000001" customHeight="1">
      <c r="A4" s="353"/>
      <c r="B4" s="355" t="s">
        <v>34</v>
      </c>
      <c r="C4" s="355"/>
      <c r="D4" s="355"/>
      <c r="E4" s="355"/>
      <c r="F4" s="355"/>
      <c r="G4" s="355"/>
      <c r="H4" s="355"/>
      <c r="I4" s="355"/>
      <c r="J4" s="355"/>
      <c r="K4" s="353"/>
      <c r="L4" s="353"/>
      <c r="M4" s="353"/>
      <c r="N4" s="354"/>
      <c r="O4" s="354"/>
      <c r="P4" s="354"/>
      <c r="Q4" s="354"/>
      <c r="R4" s="354"/>
      <c r="S4" s="354"/>
      <c r="T4" s="354"/>
      <c r="U4" s="354"/>
      <c r="V4" s="354"/>
      <c r="W4" s="354"/>
      <c r="X4" s="354"/>
      <c r="Y4" s="354"/>
      <c r="Z4" s="354"/>
      <c r="AA4" s="354"/>
      <c r="AB4" s="354"/>
    </row>
    <row r="5" spans="1:32" ht="20.100000000000001" customHeight="1">
      <c r="A5" s="352"/>
      <c r="B5" s="354"/>
      <c r="C5" s="354"/>
      <c r="D5" s="354"/>
      <c r="E5" s="354"/>
      <c r="F5" s="354"/>
      <c r="G5" s="354"/>
      <c r="H5" s="70" t="s">
        <v>64</v>
      </c>
      <c r="I5" s="70"/>
      <c r="J5" s="70"/>
      <c r="K5" s="70"/>
      <c r="L5" s="70"/>
      <c r="M5" s="386" t="s">
        <v>36</v>
      </c>
      <c r="N5" s="386"/>
      <c r="O5" s="386"/>
      <c r="P5" s="386"/>
      <c r="Q5" s="386"/>
      <c r="R5" s="391">
        <f>基本情報設定シート!$C$9</f>
        <v>0</v>
      </c>
      <c r="S5" s="391"/>
      <c r="T5" s="391"/>
      <c r="U5" s="391"/>
      <c r="V5" s="391"/>
      <c r="W5" s="391"/>
      <c r="X5" s="391"/>
      <c r="Y5" s="391"/>
      <c r="Z5" s="391"/>
      <c r="AA5" s="391"/>
      <c r="AB5" s="391"/>
    </row>
    <row r="6" spans="1:32" ht="20.100000000000001" customHeight="1">
      <c r="A6" s="352"/>
      <c r="B6" s="354"/>
      <c r="C6" s="354"/>
      <c r="D6" s="354"/>
      <c r="E6" s="354"/>
      <c r="F6" s="354"/>
      <c r="G6" s="354"/>
      <c r="H6" s="70"/>
      <c r="I6" s="70"/>
      <c r="J6" s="70"/>
      <c r="K6" s="70"/>
      <c r="L6" s="70"/>
      <c r="M6" s="387" t="s">
        <v>38</v>
      </c>
      <c r="N6" s="386"/>
      <c r="O6" s="386"/>
      <c r="P6" s="386"/>
      <c r="Q6" s="386"/>
      <c r="R6" s="391">
        <f>基本情報設定シート!$C$3</f>
        <v>0</v>
      </c>
      <c r="S6" s="391"/>
      <c r="T6" s="391"/>
      <c r="U6" s="391"/>
      <c r="V6" s="391"/>
      <c r="W6" s="391"/>
      <c r="X6" s="391"/>
      <c r="Y6" s="391"/>
      <c r="Z6" s="391"/>
      <c r="AA6" s="391"/>
      <c r="AB6" s="391"/>
    </row>
    <row r="7" spans="1:32" ht="20.100000000000001" customHeight="1">
      <c r="A7" s="352"/>
      <c r="B7" s="354"/>
      <c r="C7" s="354"/>
      <c r="D7" s="354"/>
      <c r="E7" s="354"/>
      <c r="F7" s="354"/>
      <c r="G7" s="354"/>
      <c r="H7" s="70"/>
      <c r="I7" s="70"/>
      <c r="J7" s="70"/>
      <c r="K7" s="70"/>
      <c r="L7" s="70"/>
      <c r="M7" s="386"/>
      <c r="N7" s="386"/>
      <c r="O7" s="386"/>
      <c r="P7" s="386"/>
      <c r="Q7" s="386"/>
      <c r="R7" s="391" t="str">
        <f>基本情報設定シート!$C$4&amp;"　"&amp;基本情報設定シート!$C$5</f>
        <v>　</v>
      </c>
      <c r="S7" s="391"/>
      <c r="T7" s="391"/>
      <c r="U7" s="391"/>
      <c r="V7" s="391"/>
      <c r="W7" s="391"/>
      <c r="X7" s="391"/>
      <c r="Y7" s="391"/>
      <c r="Z7" s="391"/>
      <c r="AA7" s="391"/>
      <c r="AB7" s="391"/>
    </row>
    <row r="8" spans="1:32" s="281" customFormat="1" ht="60" customHeight="1">
      <c r="A8" s="248"/>
      <c r="B8" s="248" t="s">
        <v>190</v>
      </c>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81"/>
      <c r="AD8" s="470"/>
      <c r="AE8" s="472" t="s">
        <v>399</v>
      </c>
      <c r="AF8" s="475"/>
    </row>
    <row r="9" spans="1:32" s="350" customFormat="1" ht="30" customHeight="1">
      <c r="A9" s="70" t="s">
        <v>2</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D9" s="277" t="s">
        <v>281</v>
      </c>
      <c r="AE9" s="473" t="s">
        <v>396</v>
      </c>
      <c r="AF9" s="473" t="s">
        <v>397</v>
      </c>
    </row>
    <row r="10" spans="1:32" s="350" customFormat="1" ht="39.950000000000003" customHeight="1">
      <c r="A10" s="351"/>
      <c r="B10" s="439" t="s">
        <v>32</v>
      </c>
      <c r="C10" s="439"/>
      <c r="D10" s="439"/>
      <c r="E10" s="439"/>
      <c r="F10" s="439"/>
      <c r="G10" s="439"/>
      <c r="H10" s="446" t="str">
        <f>IF($AE$11&lt;&gt;"",TEXT($AE$10,"ggge年m月d日")&amp;CHAR(10)&amp;TEXT($AE$11,"ggge年m月d日"),TEXT($AE$10,"ggge年m月d日"))</f>
        <v>明治33年1月0日</v>
      </c>
      <c r="I10" s="448"/>
      <c r="J10" s="448"/>
      <c r="K10" s="448"/>
      <c r="L10" s="449"/>
      <c r="M10" s="453" t="s">
        <v>16</v>
      </c>
      <c r="N10" s="457"/>
      <c r="O10" s="457"/>
      <c r="P10" s="457"/>
      <c r="Q10" s="461"/>
      <c r="R10" s="453" t="str">
        <f>IF($AF$11&lt;&gt;"",CONCATENATE("指令も産第",$AF$10,"号")&amp;CHAR(10)&amp;CONCATENATE("指令も産第",$AF$11,"号の2"),CONCATENATE("指令も産第",$AF$10,"号"))</f>
        <v>指令も産第号</v>
      </c>
      <c r="S10" s="457"/>
      <c r="T10" s="457"/>
      <c r="U10" s="457"/>
      <c r="V10" s="457"/>
      <c r="W10" s="457"/>
      <c r="X10" s="457"/>
      <c r="Y10" s="457"/>
      <c r="Z10" s="457"/>
      <c r="AA10" s="461"/>
      <c r="AB10" s="351"/>
      <c r="AD10" s="277" t="s">
        <v>7</v>
      </c>
      <c r="AE10" s="119"/>
      <c r="AF10" s="476"/>
    </row>
    <row r="11" spans="1:32" s="350" customFormat="1" ht="20.100000000000001" customHeight="1">
      <c r="A11" s="351"/>
      <c r="B11" s="439" t="s">
        <v>6</v>
      </c>
      <c r="C11" s="439"/>
      <c r="D11" s="439"/>
      <c r="E11" s="439"/>
      <c r="F11" s="439"/>
      <c r="G11" s="445" t="e">
        <f>'(別記様式)交付申請書'!$F$10</f>
        <v>#NUM!</v>
      </c>
      <c r="H11" s="447"/>
      <c r="I11" s="447"/>
      <c r="J11" s="447"/>
      <c r="K11" s="447"/>
      <c r="L11" s="450"/>
      <c r="M11" s="453" t="s">
        <v>65</v>
      </c>
      <c r="N11" s="457"/>
      <c r="O11" s="457"/>
      <c r="P11" s="457"/>
      <c r="Q11" s="461"/>
      <c r="R11" s="462" t="str">
        <f>基本情報設定シート!$C$10</f>
        <v>松江市設備導入支援事業補助金</v>
      </c>
      <c r="S11" s="462"/>
      <c r="T11" s="462"/>
      <c r="U11" s="462"/>
      <c r="V11" s="462"/>
      <c r="W11" s="462"/>
      <c r="X11" s="462"/>
      <c r="Y11" s="462"/>
      <c r="Z11" s="462"/>
      <c r="AA11" s="465"/>
      <c r="AB11" s="351"/>
      <c r="AD11" s="471" t="s">
        <v>398</v>
      </c>
      <c r="AE11" s="474"/>
      <c r="AF11" s="477"/>
    </row>
    <row r="12" spans="1:32" s="350" customFormat="1" ht="20.100000000000001" customHeight="1">
      <c r="A12" s="351"/>
      <c r="B12" s="357" t="s">
        <v>62</v>
      </c>
      <c r="C12" s="360"/>
      <c r="D12" s="360"/>
      <c r="E12" s="360"/>
      <c r="F12" s="360"/>
      <c r="G12" s="360"/>
      <c r="H12" s="360"/>
      <c r="I12" s="360"/>
      <c r="J12" s="360"/>
      <c r="K12" s="360"/>
      <c r="L12" s="368"/>
      <c r="M12" s="371" t="str">
        <f>基本情報設定シート!$C$11</f>
        <v>生産性向上支援事業</v>
      </c>
      <c r="N12" s="379"/>
      <c r="O12" s="379"/>
      <c r="P12" s="379"/>
      <c r="Q12" s="379"/>
      <c r="R12" s="379"/>
      <c r="S12" s="379"/>
      <c r="T12" s="379"/>
      <c r="U12" s="379"/>
      <c r="V12" s="379"/>
      <c r="W12" s="379"/>
      <c r="X12" s="379"/>
      <c r="Y12" s="379"/>
      <c r="Z12" s="379"/>
      <c r="AA12" s="395"/>
      <c r="AB12" s="351"/>
    </row>
    <row r="13" spans="1:32" s="350" customFormat="1" ht="39.950000000000003" customHeight="1">
      <c r="A13" s="351"/>
      <c r="B13" s="357" t="s">
        <v>25</v>
      </c>
      <c r="C13" s="360"/>
      <c r="D13" s="360"/>
      <c r="E13" s="360"/>
      <c r="F13" s="360"/>
      <c r="G13" s="360"/>
      <c r="H13" s="360"/>
      <c r="I13" s="360"/>
      <c r="J13" s="360"/>
      <c r="K13" s="360"/>
      <c r="L13" s="368"/>
      <c r="M13" s="373">
        <f>'(別記様式)交付申請書'!$K$15</f>
        <v>0</v>
      </c>
      <c r="N13" s="381"/>
      <c r="O13" s="381"/>
      <c r="P13" s="381"/>
      <c r="Q13" s="381"/>
      <c r="R13" s="381"/>
      <c r="S13" s="381"/>
      <c r="T13" s="381"/>
      <c r="U13" s="381"/>
      <c r="V13" s="381"/>
      <c r="W13" s="381"/>
      <c r="X13" s="381"/>
      <c r="Y13" s="381"/>
      <c r="Z13" s="464" t="s">
        <v>26</v>
      </c>
      <c r="AA13" s="466"/>
      <c r="AB13" s="351"/>
    </row>
    <row r="14" spans="1:32" s="350" customFormat="1" ht="39.950000000000003" customHeight="1">
      <c r="A14" s="351"/>
      <c r="B14" s="357" t="s">
        <v>100</v>
      </c>
      <c r="C14" s="360"/>
      <c r="D14" s="360"/>
      <c r="E14" s="360"/>
      <c r="F14" s="360"/>
      <c r="G14" s="360"/>
      <c r="H14" s="360"/>
      <c r="I14" s="360"/>
      <c r="J14" s="360"/>
      <c r="K14" s="360"/>
      <c r="L14" s="368"/>
      <c r="M14" s="454" t="str">
        <f>IFERROR(IF($R$14&gt;0,"（増額）","（減額）"),"")</f>
        <v>（増額）</v>
      </c>
      <c r="N14" s="458"/>
      <c r="O14" s="458"/>
      <c r="P14" s="458"/>
      <c r="Q14" s="458"/>
      <c r="R14" s="463" t="str">
        <f>IFERROR($M$15-$M$13,"")</f>
        <v/>
      </c>
      <c r="S14" s="463"/>
      <c r="T14" s="463"/>
      <c r="U14" s="463"/>
      <c r="V14" s="463"/>
      <c r="W14" s="463"/>
      <c r="X14" s="463"/>
      <c r="Y14" s="463"/>
      <c r="Z14" s="464" t="s">
        <v>26</v>
      </c>
      <c r="AA14" s="466"/>
      <c r="AB14" s="351"/>
    </row>
    <row r="15" spans="1:32" s="350" customFormat="1" ht="39.950000000000003" customHeight="1">
      <c r="A15" s="351"/>
      <c r="B15" s="440" t="s">
        <v>101</v>
      </c>
      <c r="C15" s="442"/>
      <c r="D15" s="442"/>
      <c r="E15" s="442"/>
      <c r="F15" s="442"/>
      <c r="G15" s="442"/>
      <c r="H15" s="442"/>
      <c r="I15" s="442"/>
      <c r="J15" s="442"/>
      <c r="K15" s="442"/>
      <c r="L15" s="451"/>
      <c r="M15" s="373" t="str">
        <f>'(別紙7)変更事業計画書'!$K$67</f>
        <v/>
      </c>
      <c r="N15" s="381"/>
      <c r="O15" s="381"/>
      <c r="P15" s="381"/>
      <c r="Q15" s="381"/>
      <c r="R15" s="381"/>
      <c r="S15" s="381"/>
      <c r="T15" s="381"/>
      <c r="U15" s="381"/>
      <c r="V15" s="381"/>
      <c r="W15" s="381"/>
      <c r="X15" s="381"/>
      <c r="Y15" s="381"/>
      <c r="Z15" s="464" t="s">
        <v>26</v>
      </c>
      <c r="AA15" s="466"/>
      <c r="AB15" s="351"/>
    </row>
    <row r="16" spans="1:32" s="350" customFormat="1" ht="99.95" customHeight="1">
      <c r="A16" s="351"/>
      <c r="B16" s="441" t="s">
        <v>102</v>
      </c>
      <c r="C16" s="443"/>
      <c r="D16" s="443"/>
      <c r="E16" s="443"/>
      <c r="F16" s="443"/>
      <c r="G16" s="443"/>
      <c r="H16" s="443"/>
      <c r="I16" s="443"/>
      <c r="J16" s="443"/>
      <c r="K16" s="443"/>
      <c r="L16" s="452"/>
      <c r="M16" s="455"/>
      <c r="N16" s="459"/>
      <c r="O16" s="459"/>
      <c r="P16" s="459"/>
      <c r="Q16" s="459"/>
      <c r="R16" s="459"/>
      <c r="S16" s="459"/>
      <c r="T16" s="459"/>
      <c r="U16" s="459"/>
      <c r="V16" s="459"/>
      <c r="W16" s="459"/>
      <c r="X16" s="459"/>
      <c r="Y16" s="459"/>
      <c r="Z16" s="459"/>
      <c r="AA16" s="467"/>
      <c r="AB16" s="351"/>
    </row>
    <row r="17" spans="1:31" s="350" customFormat="1" ht="99.95" customHeight="1">
      <c r="A17" s="351"/>
      <c r="B17" s="441" t="s">
        <v>103</v>
      </c>
      <c r="C17" s="443"/>
      <c r="D17" s="443"/>
      <c r="E17" s="443"/>
      <c r="F17" s="443"/>
      <c r="G17" s="443"/>
      <c r="H17" s="443"/>
      <c r="I17" s="443"/>
      <c r="J17" s="443"/>
      <c r="K17" s="443"/>
      <c r="L17" s="452"/>
      <c r="M17" s="455"/>
      <c r="N17" s="459"/>
      <c r="O17" s="459"/>
      <c r="P17" s="459"/>
      <c r="Q17" s="459"/>
      <c r="R17" s="459"/>
      <c r="S17" s="459"/>
      <c r="T17" s="459"/>
      <c r="U17" s="459"/>
      <c r="V17" s="459"/>
      <c r="W17" s="459"/>
      <c r="X17" s="459"/>
      <c r="Y17" s="459"/>
      <c r="Z17" s="459"/>
      <c r="AA17" s="467"/>
      <c r="AB17" s="351"/>
    </row>
    <row r="18" spans="1:31" s="350" customFormat="1" ht="39.950000000000003" customHeight="1">
      <c r="A18" s="351"/>
      <c r="B18" s="357" t="s">
        <v>105</v>
      </c>
      <c r="C18" s="442"/>
      <c r="D18" s="442"/>
      <c r="E18" s="442"/>
      <c r="F18" s="442"/>
      <c r="G18" s="442"/>
      <c r="H18" s="442"/>
      <c r="I18" s="442"/>
      <c r="J18" s="442"/>
      <c r="K18" s="442"/>
      <c r="L18" s="451"/>
      <c r="M18" s="373" t="str">
        <f>'(別紙7)変更事業計画書'!$K$65</f>
        <v/>
      </c>
      <c r="N18" s="381"/>
      <c r="O18" s="381"/>
      <c r="P18" s="381"/>
      <c r="Q18" s="381"/>
      <c r="R18" s="381"/>
      <c r="S18" s="381"/>
      <c r="T18" s="381"/>
      <c r="U18" s="381"/>
      <c r="V18" s="381"/>
      <c r="W18" s="381"/>
      <c r="X18" s="381"/>
      <c r="Y18" s="381"/>
      <c r="Z18" s="464" t="s">
        <v>26</v>
      </c>
      <c r="AA18" s="466"/>
      <c r="AB18" s="351"/>
    </row>
    <row r="19" spans="1:31" s="350" customFormat="1" ht="20.100000000000001" customHeight="1">
      <c r="A19" s="351"/>
      <c r="B19" s="356" t="s">
        <v>58</v>
      </c>
      <c r="C19" s="359"/>
      <c r="D19" s="359"/>
      <c r="E19" s="359"/>
      <c r="F19" s="359"/>
      <c r="G19" s="359"/>
      <c r="H19" s="359"/>
      <c r="I19" s="359"/>
      <c r="J19" s="359"/>
      <c r="K19" s="359"/>
      <c r="L19" s="363"/>
      <c r="M19" s="456" t="s">
        <v>189</v>
      </c>
      <c r="N19" s="460"/>
      <c r="O19" s="460"/>
      <c r="P19" s="460"/>
      <c r="Q19" s="460"/>
      <c r="R19" s="460"/>
      <c r="S19" s="460"/>
      <c r="T19" s="460"/>
      <c r="U19" s="460"/>
      <c r="V19" s="460"/>
      <c r="W19" s="460"/>
      <c r="X19" s="460"/>
      <c r="Y19" s="460"/>
      <c r="Z19" s="460"/>
      <c r="AA19" s="468"/>
      <c r="AB19" s="351"/>
    </row>
    <row r="20" spans="1:31" ht="20.100000000000001" customHeight="1">
      <c r="A20" s="354"/>
      <c r="B20" s="354"/>
      <c r="C20" s="354"/>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354"/>
      <c r="AC20" s="350"/>
      <c r="AD20" s="350"/>
      <c r="AE20" s="350"/>
    </row>
    <row r="21" spans="1:31" ht="18.75" customHeight="1">
      <c r="AC21" s="350"/>
      <c r="AD21" s="350"/>
      <c r="AE21" s="350"/>
    </row>
    <row r="22" spans="1:31" ht="18.75" customHeight="1">
      <c r="AC22" s="350"/>
      <c r="AD22" s="350"/>
      <c r="AE22" s="350"/>
    </row>
    <row r="23" spans="1:31" ht="18.75" customHeight="1">
      <c r="AC23" s="350"/>
      <c r="AD23" s="350"/>
      <c r="AE23" s="350"/>
    </row>
    <row r="24" spans="1:31" ht="18.75" customHeight="1">
      <c r="AC24" s="350"/>
      <c r="AD24" s="350"/>
      <c r="AE24" s="350"/>
    </row>
  </sheetData>
  <sheetProtection password="CA99" sheet="1" scenarios="1" formatCell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6">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1">
      <formula1>1</formula1>
    </dataValidation>
    <dataValidation type="date" operator="greaterThanOrEqual" allowBlank="1" showDropDown="0" showInputMessage="1" showErrorMessage="1" prompt="「補助金等交付決定通知書」右上に記載のを日付を入力してください。_x000a_「2025/4/1」のように入力してください。_x000a_自動で和暦表記になります。" sqref="AE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1">
      <formula1>1</formula1>
    </dataValidation>
    <dataValidation type="whole" operator="greaterThanOrEqual" allowBlank="1" showDropDown="0" showInputMessage="1" showErrorMessage="1" prompt="「補助金等交付決定通知書」左上に記載の「指令も産第〇号」の数字を入力してください。" sqref="AF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A73"/>
  <sheetViews>
    <sheetView view="pageBreakPreview" zoomScaleSheetLayoutView="100" workbookViewId="0">
      <selection activeCell="E12" sqref="E12:M12"/>
    </sheetView>
  </sheetViews>
  <sheetFormatPr defaultRowHeight="18.75"/>
  <cols>
    <col min="1" max="1" width="13.625" style="27" customWidth="1"/>
    <col min="2" max="2" width="2.625" style="27" customWidth="1"/>
    <col min="3" max="4" width="8.625" style="28" customWidth="1"/>
    <col min="5" max="12" width="6.625" style="27" customWidth="1"/>
    <col min="13" max="13" width="2.625" style="27" customWidth="1"/>
    <col min="14" max="14" width="9" style="8" hidden="1" customWidth="1"/>
    <col min="15" max="15" width="9.5" style="8" hidden="1" bestFit="1" customWidth="1"/>
    <col min="16" max="17" width="9" style="8" hidden="1" customWidth="1"/>
    <col min="18" max="16384" width="9" style="8" customWidth="1"/>
  </cols>
  <sheetData>
    <row r="1" spans="1:27">
      <c r="A1" s="33" t="s">
        <v>331</v>
      </c>
      <c r="B1" s="33"/>
      <c r="C1" s="70"/>
      <c r="D1" s="70"/>
      <c r="E1" s="33"/>
      <c r="F1" s="33"/>
      <c r="G1" s="33"/>
      <c r="H1" s="33"/>
      <c r="I1" s="33"/>
      <c r="J1" s="33"/>
      <c r="K1" s="33"/>
      <c r="L1" s="33"/>
      <c r="M1" s="33"/>
    </row>
    <row r="2" spans="1:27" ht="30" customHeight="1">
      <c r="A2" s="34" t="str">
        <f>基本情報設定シート!$C$10&amp;"　変更事業計画書"</f>
        <v>松江市設備導入支援事業補助金　変更事業計画書</v>
      </c>
      <c r="B2" s="34"/>
      <c r="C2" s="34"/>
      <c r="D2" s="34"/>
      <c r="E2" s="34"/>
      <c r="F2" s="34"/>
      <c r="G2" s="34"/>
      <c r="H2" s="34"/>
      <c r="I2" s="34"/>
      <c r="J2" s="34"/>
      <c r="K2" s="34"/>
      <c r="L2" s="34"/>
      <c r="M2" s="34"/>
    </row>
    <row r="3" spans="1:27" s="27" customFormat="1" ht="18.75" customHeight="1">
      <c r="A3" s="35" t="s">
        <v>208</v>
      </c>
      <c r="B3" s="47" t="s">
        <v>10</v>
      </c>
      <c r="C3" s="47"/>
      <c r="D3" s="47"/>
      <c r="E3" s="101">
        <f>基本情報設定シート!$C$3</f>
        <v>0</v>
      </c>
      <c r="F3" s="101"/>
      <c r="G3" s="101"/>
      <c r="H3" s="101"/>
      <c r="I3" s="101"/>
      <c r="J3" s="101"/>
      <c r="K3" s="101"/>
      <c r="L3" s="101"/>
      <c r="M3" s="187"/>
      <c r="N3" s="8"/>
      <c r="O3" s="8"/>
      <c r="P3" s="8"/>
      <c r="Q3" s="8"/>
      <c r="R3" s="8"/>
      <c r="S3" s="8"/>
      <c r="T3" s="8"/>
      <c r="U3" s="8"/>
    </row>
    <row r="4" spans="1:27" s="27" customFormat="1" ht="18.75" customHeight="1">
      <c r="A4" s="36"/>
      <c r="B4" s="48" t="s">
        <v>211</v>
      </c>
      <c r="C4" s="48"/>
      <c r="D4" s="48"/>
      <c r="E4" s="102" t="str">
        <f>基本情報設定シート!$C$4&amp;"　"&amp;基本情報設定シート!$C$5</f>
        <v>　</v>
      </c>
      <c r="F4" s="102"/>
      <c r="G4" s="102"/>
      <c r="H4" s="102"/>
      <c r="I4" s="102"/>
      <c r="J4" s="102"/>
      <c r="K4" s="102"/>
      <c r="L4" s="102"/>
      <c r="M4" s="188"/>
      <c r="N4" s="8"/>
      <c r="O4" s="8"/>
      <c r="P4" s="8"/>
      <c r="Q4" s="8"/>
      <c r="R4" s="8"/>
      <c r="S4" s="8"/>
      <c r="T4" s="8"/>
      <c r="U4" s="8"/>
    </row>
    <row r="5" spans="1:27" s="27" customFormat="1" ht="18.75" customHeight="1">
      <c r="A5" s="36"/>
      <c r="B5" s="49" t="s">
        <v>36</v>
      </c>
      <c r="C5" s="71"/>
      <c r="D5" s="89"/>
      <c r="E5" s="103" t="str">
        <f>'(別紙6)事業計画書'!$E$5</f>
        <v>〒-</v>
      </c>
      <c r="F5" s="129"/>
      <c r="G5" s="129"/>
      <c r="H5" s="129"/>
      <c r="I5" s="129"/>
      <c r="J5" s="129"/>
      <c r="K5" s="129"/>
      <c r="L5" s="129"/>
      <c r="M5" s="189"/>
      <c r="N5" s="8"/>
      <c r="O5" s="8"/>
      <c r="P5" s="8"/>
      <c r="Q5" s="8"/>
      <c r="R5" s="8"/>
      <c r="S5" s="8"/>
      <c r="T5" s="8"/>
      <c r="U5" s="8"/>
    </row>
    <row r="6" spans="1:27" s="27" customFormat="1">
      <c r="A6" s="36"/>
      <c r="B6" s="50"/>
      <c r="C6" s="72"/>
      <c r="D6" s="90"/>
      <c r="E6" s="104">
        <f>基本情報設定シート!$C$9</f>
        <v>0</v>
      </c>
      <c r="F6" s="130"/>
      <c r="G6" s="130"/>
      <c r="H6" s="130"/>
      <c r="I6" s="130"/>
      <c r="J6" s="130"/>
      <c r="K6" s="130"/>
      <c r="L6" s="130"/>
      <c r="M6" s="190"/>
      <c r="N6" s="8"/>
      <c r="O6" s="8"/>
      <c r="P6" s="8"/>
      <c r="Q6" s="8"/>
      <c r="R6" s="8"/>
      <c r="S6" s="8"/>
      <c r="T6" s="8"/>
      <c r="U6" s="8"/>
    </row>
    <row r="7" spans="1:27" s="27" customFormat="1" ht="18.75" customHeight="1">
      <c r="A7" s="36"/>
      <c r="B7" s="48" t="s">
        <v>212</v>
      </c>
      <c r="C7" s="48"/>
      <c r="D7" s="48"/>
      <c r="E7" s="105" t="s">
        <v>214</v>
      </c>
      <c r="F7" s="496" t="str">
        <f>'(別紙6)事業計画書'!$F$7</f>
        <v>製造業</v>
      </c>
      <c r="G7" s="496"/>
      <c r="H7" s="155" t="s">
        <v>195</v>
      </c>
      <c r="I7" s="503">
        <f>'(別紙6)事業計画書'!$I$7</f>
        <v>0</v>
      </c>
      <c r="J7" s="503"/>
      <c r="K7" s="503"/>
      <c r="L7" s="503"/>
      <c r="M7" s="513"/>
      <c r="N7" s="8"/>
      <c r="O7" s="8"/>
      <c r="P7" s="8"/>
      <c r="Q7" s="8"/>
      <c r="R7" s="8"/>
      <c r="S7" s="8"/>
      <c r="T7" s="8"/>
      <c r="U7" s="8"/>
    </row>
    <row r="8" spans="1:27" s="27" customFormat="1" ht="24.95" customHeight="1">
      <c r="A8" s="36"/>
      <c r="B8" s="48"/>
      <c r="C8" s="48"/>
      <c r="D8" s="48"/>
      <c r="E8" s="106" t="s">
        <v>217</v>
      </c>
      <c r="F8" s="132"/>
      <c r="G8" s="132"/>
      <c r="H8" s="132"/>
      <c r="I8" s="132"/>
      <c r="J8" s="132"/>
      <c r="K8" s="132"/>
      <c r="L8" s="132"/>
      <c r="M8" s="192"/>
      <c r="N8" s="8"/>
      <c r="O8" s="8"/>
      <c r="P8" s="8"/>
      <c r="Q8" s="8"/>
      <c r="R8" s="8"/>
      <c r="S8" s="8"/>
      <c r="T8" s="8"/>
      <c r="U8" s="8"/>
    </row>
    <row r="9" spans="1:27" s="27" customFormat="1" ht="60" customHeight="1">
      <c r="A9" s="36"/>
      <c r="B9" s="48" t="s">
        <v>218</v>
      </c>
      <c r="C9" s="48"/>
      <c r="D9" s="48"/>
      <c r="E9" s="491">
        <f>'(別紙6)事業計画書'!$E$9</f>
        <v>0</v>
      </c>
      <c r="F9" s="497"/>
      <c r="G9" s="497"/>
      <c r="H9" s="497"/>
      <c r="I9" s="497"/>
      <c r="J9" s="497"/>
      <c r="K9" s="497"/>
      <c r="L9" s="497"/>
      <c r="M9" s="514"/>
      <c r="N9" s="8"/>
      <c r="O9" s="8"/>
      <c r="P9" s="8"/>
      <c r="Q9" s="8"/>
      <c r="R9" s="8"/>
      <c r="S9" s="8"/>
      <c r="T9" s="8"/>
      <c r="U9" s="8"/>
    </row>
    <row r="10" spans="1:27" s="27" customFormat="1" ht="18.75" customHeight="1">
      <c r="A10" s="36"/>
      <c r="B10" s="48" t="s">
        <v>219</v>
      </c>
      <c r="C10" s="48"/>
      <c r="D10" s="48"/>
      <c r="E10" s="412">
        <f>'(別紙6)事業計画書'!$E$10</f>
        <v>0</v>
      </c>
      <c r="F10" s="421"/>
      <c r="G10" s="421"/>
      <c r="H10" s="156" t="s">
        <v>11</v>
      </c>
      <c r="I10" s="162" t="s">
        <v>22</v>
      </c>
      <c r="J10" s="162"/>
      <c r="K10" s="506">
        <f>'(別紙6)事業計画書'!$K$10</f>
        <v>0</v>
      </c>
      <c r="L10" s="506"/>
      <c r="M10" s="194" t="s">
        <v>176</v>
      </c>
      <c r="N10" s="8"/>
      <c r="O10" s="8"/>
      <c r="P10" s="8"/>
      <c r="Q10" s="8"/>
      <c r="R10" s="8"/>
      <c r="S10" s="8"/>
      <c r="T10" s="8"/>
      <c r="U10" s="8"/>
    </row>
    <row r="11" spans="1:27" s="27" customFormat="1" ht="19.5">
      <c r="A11" s="37"/>
      <c r="B11" s="51" t="s">
        <v>221</v>
      </c>
      <c r="C11" s="51"/>
      <c r="D11" s="51"/>
      <c r="E11" s="492">
        <f>'(別紙6)事業計画書'!$E$11</f>
        <v>0</v>
      </c>
      <c r="F11" s="498"/>
      <c r="G11" s="498"/>
      <c r="H11" s="498"/>
      <c r="I11" s="163" t="s">
        <v>222</v>
      </c>
      <c r="J11" s="504">
        <f>'(別紙6)事業計画書'!$J$11</f>
        <v>0</v>
      </c>
      <c r="K11" s="504"/>
      <c r="L11" s="504"/>
      <c r="M11" s="195" t="s">
        <v>174</v>
      </c>
      <c r="N11" s="8"/>
      <c r="O11" s="8"/>
      <c r="P11" s="8"/>
      <c r="Q11" s="8"/>
      <c r="R11" s="8"/>
      <c r="S11" s="8"/>
      <c r="T11" s="8"/>
      <c r="U11" s="8"/>
    </row>
    <row r="12" spans="1:27">
      <c r="A12" s="35" t="s">
        <v>364</v>
      </c>
      <c r="B12" s="47" t="s">
        <v>315</v>
      </c>
      <c r="C12" s="47"/>
      <c r="D12" s="47"/>
      <c r="E12" s="110"/>
      <c r="F12" s="136"/>
      <c r="G12" s="136"/>
      <c r="H12" s="136"/>
      <c r="I12" s="136"/>
      <c r="J12" s="136"/>
      <c r="K12" s="136"/>
      <c r="L12" s="136"/>
      <c r="M12" s="196"/>
      <c r="N12" s="213"/>
      <c r="O12" s="215"/>
      <c r="P12" s="215"/>
      <c r="Q12" s="215"/>
      <c r="R12" s="218"/>
      <c r="S12" s="218"/>
      <c r="T12" s="218"/>
      <c r="U12" s="218"/>
      <c r="V12" s="218"/>
      <c r="W12" s="218"/>
      <c r="X12" s="218"/>
      <c r="Y12" s="218"/>
      <c r="Z12" s="218"/>
      <c r="AA12" s="27"/>
    </row>
    <row r="13" spans="1:27">
      <c r="A13" s="36"/>
      <c r="B13" s="48" t="s">
        <v>124</v>
      </c>
      <c r="C13" s="48"/>
      <c r="D13" s="48"/>
      <c r="E13" s="111"/>
      <c r="F13" s="137"/>
      <c r="G13" s="137"/>
      <c r="H13" s="157" t="s">
        <v>200</v>
      </c>
      <c r="I13" s="137"/>
      <c r="J13" s="137"/>
      <c r="K13" s="137"/>
      <c r="L13" s="137"/>
      <c r="M13" s="197" t="s">
        <v>174</v>
      </c>
      <c r="N13" s="213"/>
      <c r="O13" s="215"/>
      <c r="P13" s="215"/>
      <c r="Q13" s="215"/>
      <c r="R13" s="219"/>
      <c r="S13" s="219"/>
      <c r="T13" s="219"/>
      <c r="U13" s="222"/>
      <c r="V13" s="223"/>
      <c r="W13" s="223"/>
      <c r="X13" s="223"/>
      <c r="Y13" s="223"/>
      <c r="Z13" s="227"/>
      <c r="AA13" s="27"/>
    </row>
    <row r="14" spans="1:27" ht="39.950000000000003" customHeight="1">
      <c r="A14" s="37"/>
      <c r="B14" s="51" t="s">
        <v>316</v>
      </c>
      <c r="C14" s="51"/>
      <c r="D14" s="51"/>
      <c r="E14" s="112"/>
      <c r="F14" s="138"/>
      <c r="G14" s="138"/>
      <c r="H14" s="138"/>
      <c r="I14" s="138"/>
      <c r="J14" s="138"/>
      <c r="K14" s="138"/>
      <c r="L14" s="138"/>
      <c r="M14" s="198"/>
      <c r="N14" s="213"/>
      <c r="O14" s="215"/>
      <c r="P14" s="215"/>
      <c r="Q14" s="215"/>
      <c r="R14" s="220"/>
      <c r="S14" s="220"/>
      <c r="T14" s="220"/>
      <c r="U14" s="220"/>
      <c r="V14" s="220"/>
      <c r="W14" s="220"/>
      <c r="X14" s="220"/>
      <c r="Y14" s="220"/>
      <c r="Z14" s="220"/>
      <c r="AA14" s="27"/>
    </row>
    <row r="15" spans="1:27" ht="20.100000000000001" customHeight="1">
      <c r="A15" s="38" t="s">
        <v>275</v>
      </c>
      <c r="B15" s="52" t="s">
        <v>318</v>
      </c>
      <c r="C15" s="73"/>
      <c r="D15" s="91"/>
      <c r="E15" s="113" t="str">
        <f>基本情報設定シート!$C$11</f>
        <v>生産性向上支援事業</v>
      </c>
      <c r="F15" s="139"/>
      <c r="G15" s="139"/>
      <c r="H15" s="139"/>
      <c r="I15" s="139"/>
      <c r="J15" s="139"/>
      <c r="K15" s="139"/>
      <c r="L15" s="139"/>
      <c r="M15" s="199"/>
      <c r="N15" s="214"/>
      <c r="O15" s="216"/>
      <c r="P15" s="216"/>
      <c r="Q15" s="216"/>
      <c r="R15" s="221"/>
      <c r="S15" s="221"/>
      <c r="T15" s="221"/>
      <c r="U15" s="221"/>
      <c r="V15" s="221"/>
      <c r="W15" s="221"/>
      <c r="X15" s="221"/>
      <c r="Y15" s="221"/>
      <c r="Z15" s="221"/>
      <c r="AA15" s="27"/>
    </row>
    <row r="16" spans="1:27" s="27" customFormat="1" ht="80.099999999999994" customHeight="1">
      <c r="A16" s="39"/>
      <c r="B16" s="53" t="s">
        <v>266</v>
      </c>
      <c r="C16" s="53"/>
      <c r="D16" s="53"/>
      <c r="E16" s="114"/>
      <c r="F16" s="140"/>
      <c r="G16" s="140"/>
      <c r="H16" s="140"/>
      <c r="I16" s="140"/>
      <c r="J16" s="140"/>
      <c r="K16" s="140"/>
      <c r="L16" s="140"/>
      <c r="M16" s="200"/>
      <c r="N16" s="8"/>
      <c r="O16" s="8"/>
      <c r="P16" s="8"/>
      <c r="Q16" s="8"/>
      <c r="R16" s="8"/>
    </row>
    <row r="17" spans="1:21" s="27" customFormat="1" ht="80.099999999999994" customHeight="1">
      <c r="A17" s="39"/>
      <c r="B17" s="54" t="s">
        <v>319</v>
      </c>
      <c r="C17" s="54"/>
      <c r="D17" s="54"/>
      <c r="E17" s="107"/>
      <c r="F17" s="133"/>
      <c r="G17" s="133"/>
      <c r="H17" s="133"/>
      <c r="I17" s="133"/>
      <c r="J17" s="133"/>
      <c r="K17" s="133"/>
      <c r="L17" s="133"/>
      <c r="M17" s="193"/>
      <c r="N17" s="8"/>
      <c r="O17" s="8"/>
      <c r="P17" s="217"/>
      <c r="Q17" s="8"/>
      <c r="R17" s="8"/>
    </row>
    <row r="18" spans="1:21" s="27" customFormat="1" ht="33" customHeight="1">
      <c r="A18" s="39"/>
      <c r="B18" s="55" t="s">
        <v>320</v>
      </c>
      <c r="C18" s="74"/>
      <c r="D18" s="92"/>
      <c r="E18" s="115"/>
      <c r="F18" s="141"/>
      <c r="G18" s="150" t="str">
        <f>IF($E$12="有","（別紙４）炭素排出量削減資料のとおり","-")</f>
        <v>-</v>
      </c>
      <c r="H18" s="150"/>
      <c r="I18" s="150"/>
      <c r="J18" s="150"/>
      <c r="K18" s="150"/>
      <c r="L18" s="150"/>
      <c r="M18" s="201"/>
      <c r="N18" s="8"/>
      <c r="O18" s="8"/>
      <c r="P18" s="217"/>
      <c r="Q18" s="8"/>
      <c r="R18" s="8"/>
    </row>
    <row r="19" spans="1:21" s="27" customFormat="1" ht="5.0999999999999996" customHeight="1">
      <c r="A19" s="39"/>
      <c r="B19" s="56"/>
      <c r="C19" s="75"/>
      <c r="D19" s="75"/>
      <c r="E19" s="75"/>
      <c r="F19" s="75"/>
      <c r="G19" s="75"/>
      <c r="H19" s="75"/>
      <c r="I19" s="75"/>
      <c r="J19" s="75"/>
      <c r="K19" s="75"/>
      <c r="L19" s="75"/>
      <c r="M19" s="202"/>
      <c r="N19" s="8"/>
      <c r="O19" s="8"/>
      <c r="P19" s="8"/>
      <c r="Q19" s="8"/>
      <c r="R19" s="8"/>
    </row>
    <row r="20" spans="1:21" s="27" customFormat="1">
      <c r="A20" s="39"/>
      <c r="B20" s="56"/>
      <c r="C20" s="76" t="s">
        <v>301</v>
      </c>
      <c r="D20" s="76"/>
      <c r="E20" s="116"/>
      <c r="F20" s="116"/>
      <c r="G20" s="116"/>
      <c r="H20" s="116"/>
      <c r="I20" s="116"/>
      <c r="J20" s="116"/>
      <c r="K20" s="116"/>
      <c r="L20" s="180" t="s">
        <v>5</v>
      </c>
      <c r="M20" s="202"/>
      <c r="N20" s="8"/>
      <c r="O20" s="8"/>
      <c r="P20" s="8"/>
      <c r="Q20" s="8"/>
      <c r="R20" s="8"/>
    </row>
    <row r="21" spans="1:21" s="27" customFormat="1" ht="37.5" customHeight="1">
      <c r="A21" s="39"/>
      <c r="B21" s="57"/>
      <c r="C21" s="55" t="s">
        <v>140</v>
      </c>
      <c r="D21" s="74"/>
      <c r="E21" s="92"/>
      <c r="F21" s="62" t="s">
        <v>321</v>
      </c>
      <c r="G21" s="62"/>
      <c r="H21" s="158" t="s">
        <v>322</v>
      </c>
      <c r="I21" s="164"/>
      <c r="J21" s="54" t="s">
        <v>323</v>
      </c>
      <c r="K21" s="62"/>
      <c r="L21" s="62"/>
      <c r="M21" s="202"/>
      <c r="N21" s="8"/>
      <c r="O21" s="8"/>
      <c r="P21" s="8"/>
      <c r="Q21" s="8"/>
      <c r="R21" s="8"/>
    </row>
    <row r="22" spans="1:21" s="27" customFormat="1" ht="39.950000000000003" customHeight="1">
      <c r="A22" s="39"/>
      <c r="B22" s="57"/>
      <c r="C22" s="403"/>
      <c r="D22" s="404"/>
      <c r="E22" s="414"/>
      <c r="F22" s="142"/>
      <c r="G22" s="142"/>
      <c r="H22" s="159"/>
      <c r="I22" s="159"/>
      <c r="J22" s="170"/>
      <c r="K22" s="170"/>
      <c r="L22" s="170"/>
      <c r="M22" s="202"/>
      <c r="N22" s="8"/>
      <c r="O22" s="8"/>
      <c r="P22" s="8"/>
      <c r="Q22" s="8"/>
      <c r="R22" s="8"/>
    </row>
    <row r="23" spans="1:21" s="27" customFormat="1" ht="39.950000000000003" customHeight="1">
      <c r="A23" s="39"/>
      <c r="B23" s="57"/>
      <c r="C23" s="403"/>
      <c r="D23" s="404"/>
      <c r="E23" s="414"/>
      <c r="F23" s="142"/>
      <c r="G23" s="142"/>
      <c r="H23" s="159"/>
      <c r="I23" s="159"/>
      <c r="J23" s="170"/>
      <c r="K23" s="170"/>
      <c r="L23" s="170"/>
      <c r="M23" s="202"/>
      <c r="N23" s="8"/>
      <c r="O23" s="8"/>
      <c r="P23" s="8"/>
      <c r="Q23" s="8"/>
      <c r="R23" s="8"/>
    </row>
    <row r="24" spans="1:21" s="27" customFormat="1" ht="35.25" customHeight="1">
      <c r="A24" s="39"/>
      <c r="B24" s="58" t="s">
        <v>325</v>
      </c>
      <c r="C24" s="78"/>
      <c r="D24" s="78"/>
      <c r="E24" s="78"/>
      <c r="F24" s="78"/>
      <c r="G24" s="78"/>
      <c r="H24" s="78"/>
      <c r="I24" s="78"/>
      <c r="J24" s="78"/>
      <c r="K24" s="78"/>
      <c r="L24" s="78"/>
      <c r="M24" s="203"/>
      <c r="N24" s="8"/>
      <c r="O24" s="8"/>
      <c r="P24" s="8"/>
      <c r="Q24" s="8"/>
      <c r="R24" s="8"/>
      <c r="S24" s="8"/>
      <c r="T24" s="8"/>
    </row>
    <row r="25" spans="1:21" s="27" customFormat="1" ht="5.0999999999999996" customHeight="1">
      <c r="A25" s="39"/>
      <c r="B25" s="59"/>
      <c r="C25" s="79"/>
      <c r="D25" s="79"/>
      <c r="E25" s="118"/>
      <c r="F25" s="118"/>
      <c r="G25" s="118"/>
      <c r="H25" s="118"/>
      <c r="I25" s="118"/>
      <c r="J25" s="118"/>
      <c r="K25" s="118"/>
      <c r="L25" s="118"/>
      <c r="M25" s="202"/>
      <c r="N25" s="8"/>
      <c r="O25" s="8"/>
      <c r="P25" s="8"/>
      <c r="Q25" s="8"/>
      <c r="R25" s="8"/>
    </row>
    <row r="26" spans="1:21" s="27" customFormat="1" ht="18.75" customHeight="1">
      <c r="A26" s="39"/>
      <c r="B26" s="54" t="s">
        <v>29</v>
      </c>
      <c r="C26" s="53"/>
      <c r="D26" s="53"/>
      <c r="E26" s="62" t="s">
        <v>209</v>
      </c>
      <c r="F26" s="142"/>
      <c r="G26" s="142"/>
      <c r="H26" s="142"/>
      <c r="I26" s="142"/>
      <c r="J26" s="142"/>
      <c r="K26" s="142"/>
      <c r="L26" s="142"/>
      <c r="M26" s="202"/>
      <c r="N26" s="8"/>
      <c r="O26" s="8"/>
      <c r="P26" s="8"/>
      <c r="Q26" s="8"/>
      <c r="R26" s="8"/>
    </row>
    <row r="27" spans="1:21" s="27" customFormat="1">
      <c r="A27" s="39"/>
      <c r="B27" s="54"/>
      <c r="C27" s="54"/>
      <c r="D27" s="54"/>
      <c r="E27" s="62" t="s">
        <v>327</v>
      </c>
      <c r="F27" s="142"/>
      <c r="G27" s="142"/>
      <c r="H27" s="142"/>
      <c r="I27" s="142"/>
      <c r="J27" s="142"/>
      <c r="K27" s="142"/>
      <c r="L27" s="142"/>
      <c r="M27" s="202"/>
      <c r="N27" s="8"/>
      <c r="O27" s="8"/>
      <c r="P27" s="8"/>
      <c r="Q27" s="8"/>
      <c r="R27" s="8"/>
    </row>
    <row r="28" spans="1:21" s="27" customFormat="1">
      <c r="A28" s="39"/>
      <c r="B28" s="60" t="s">
        <v>328</v>
      </c>
      <c r="C28" s="60"/>
      <c r="D28" s="60"/>
      <c r="E28" s="119"/>
      <c r="F28" s="119"/>
      <c r="G28" s="119"/>
      <c r="H28" s="119"/>
      <c r="I28" s="119"/>
      <c r="J28" s="119"/>
      <c r="K28" s="119"/>
      <c r="L28" s="119"/>
      <c r="M28" s="202"/>
      <c r="N28" s="8"/>
      <c r="O28" s="8"/>
      <c r="P28" s="8"/>
      <c r="Q28" s="8"/>
      <c r="R28" s="8"/>
    </row>
    <row r="29" spans="1:21" s="27" customFormat="1">
      <c r="A29" s="39"/>
      <c r="B29" s="61" t="s">
        <v>329</v>
      </c>
      <c r="C29" s="80"/>
      <c r="D29" s="94"/>
      <c r="E29" s="119"/>
      <c r="F29" s="119"/>
      <c r="G29" s="119"/>
      <c r="H29" s="119"/>
      <c r="I29" s="119"/>
      <c r="J29" s="119"/>
      <c r="K29" s="119"/>
      <c r="L29" s="119"/>
      <c r="M29" s="202"/>
      <c r="N29" s="8"/>
      <c r="O29" s="8"/>
      <c r="P29" s="8"/>
      <c r="Q29" s="8"/>
      <c r="R29" s="8"/>
    </row>
    <row r="30" spans="1:21" s="27" customFormat="1">
      <c r="A30" s="39"/>
      <c r="B30" s="62" t="s">
        <v>333</v>
      </c>
      <c r="C30" s="62"/>
      <c r="D30" s="62"/>
      <c r="E30" s="119"/>
      <c r="F30" s="119"/>
      <c r="G30" s="119"/>
      <c r="H30" s="119"/>
      <c r="I30" s="119"/>
      <c r="J30" s="119"/>
      <c r="K30" s="119"/>
      <c r="L30" s="119"/>
      <c r="M30" s="202"/>
      <c r="N30" s="8"/>
      <c r="O30" s="8"/>
      <c r="P30" s="8"/>
      <c r="Q30" s="8"/>
      <c r="R30" s="8"/>
    </row>
    <row r="31" spans="1:21" s="27" customFormat="1" ht="19.5">
      <c r="A31" s="40"/>
      <c r="B31" s="63" t="s">
        <v>334</v>
      </c>
      <c r="C31" s="63"/>
      <c r="D31" s="95"/>
      <c r="E31" s="120"/>
      <c r="F31" s="143"/>
      <c r="G31" s="151" t="s">
        <v>335</v>
      </c>
      <c r="H31" s="151"/>
      <c r="I31" s="165"/>
      <c r="J31" s="171"/>
      <c r="K31" s="171"/>
      <c r="L31" s="181" t="s">
        <v>166</v>
      </c>
      <c r="M31" s="204"/>
      <c r="N31" s="8"/>
      <c r="O31" s="8"/>
      <c r="P31" s="8"/>
      <c r="Q31" s="8"/>
      <c r="R31" s="8"/>
    </row>
    <row r="32" spans="1:21" s="27" customFormat="1">
      <c r="A32" s="41" t="s">
        <v>395</v>
      </c>
      <c r="B32" s="64"/>
      <c r="C32" s="81" t="s">
        <v>224</v>
      </c>
      <c r="D32" s="96"/>
      <c r="E32" s="121"/>
      <c r="F32" s="121"/>
      <c r="G32" s="121"/>
      <c r="H32" s="121"/>
      <c r="I32" s="121"/>
      <c r="J32" s="121"/>
      <c r="K32" s="121"/>
      <c r="L32" s="182" t="s">
        <v>225</v>
      </c>
      <c r="M32" s="205"/>
      <c r="N32" s="8"/>
      <c r="O32" s="8"/>
      <c r="P32" s="8"/>
      <c r="Q32" s="8"/>
      <c r="R32" s="8"/>
      <c r="S32" s="8"/>
      <c r="T32" s="8"/>
      <c r="U32" s="8"/>
    </row>
    <row r="33" spans="1:21" s="27" customFormat="1">
      <c r="A33" s="478"/>
      <c r="B33" s="65"/>
      <c r="C33" s="83"/>
      <c r="D33" s="70"/>
      <c r="E33" s="33"/>
      <c r="F33" s="33"/>
      <c r="G33" s="33"/>
      <c r="H33" s="33"/>
      <c r="I33" s="33"/>
      <c r="J33" s="33"/>
      <c r="K33" s="33"/>
      <c r="L33" s="183" t="s">
        <v>230</v>
      </c>
      <c r="M33" s="206"/>
      <c r="N33" s="8"/>
      <c r="O33" s="8"/>
      <c r="P33" s="8"/>
      <c r="Q33" s="8"/>
      <c r="R33" s="8"/>
      <c r="S33" s="8"/>
      <c r="T33" s="8"/>
      <c r="U33" s="8"/>
    </row>
    <row r="34" spans="1:21" s="27" customFormat="1">
      <c r="A34" s="42"/>
      <c r="B34" s="65"/>
      <c r="C34" s="48" t="s">
        <v>226</v>
      </c>
      <c r="D34" s="48" t="s">
        <v>21</v>
      </c>
      <c r="E34" s="48"/>
      <c r="F34" s="144" t="s">
        <v>227</v>
      </c>
      <c r="G34" s="144"/>
      <c r="H34" s="144"/>
      <c r="I34" s="144"/>
      <c r="J34" s="144"/>
      <c r="K34" s="144"/>
      <c r="L34" s="144"/>
      <c r="M34" s="206"/>
      <c r="N34" s="8"/>
      <c r="O34" s="8"/>
      <c r="P34" s="8"/>
      <c r="Q34" s="8"/>
      <c r="R34" s="8"/>
      <c r="S34" s="8"/>
      <c r="T34" s="8"/>
      <c r="U34" s="8"/>
    </row>
    <row r="35" spans="1:21" s="27" customFormat="1">
      <c r="A35" s="42"/>
      <c r="B35" s="65"/>
      <c r="C35" s="479" t="s">
        <v>91</v>
      </c>
      <c r="D35" s="487">
        <f>D41-SUM(D37,D39)</f>
        <v>0</v>
      </c>
      <c r="E35" s="493"/>
      <c r="F35" s="499"/>
      <c r="G35" s="501"/>
      <c r="H35" s="501"/>
      <c r="I35" s="501"/>
      <c r="J35" s="501"/>
      <c r="K35" s="501"/>
      <c r="L35" s="510"/>
      <c r="M35" s="206"/>
      <c r="N35" s="8"/>
      <c r="O35" s="8"/>
      <c r="P35" s="8"/>
      <c r="Q35" s="8"/>
      <c r="R35" s="8"/>
      <c r="S35" s="8"/>
      <c r="T35" s="8"/>
      <c r="U35" s="8"/>
    </row>
    <row r="36" spans="1:21" s="27" customFormat="1">
      <c r="A36" s="42"/>
      <c r="B36" s="65"/>
      <c r="C36" s="480"/>
      <c r="D36" s="176" t="str">
        <f>IF($D$38="","",SUM($D$42,-D40,-D38))</f>
        <v/>
      </c>
      <c r="E36" s="184"/>
      <c r="F36" s="499"/>
      <c r="G36" s="501"/>
      <c r="H36" s="501"/>
      <c r="I36" s="501"/>
      <c r="J36" s="501"/>
      <c r="K36" s="501"/>
      <c r="L36" s="510"/>
      <c r="M36" s="206"/>
      <c r="N36" s="8"/>
      <c r="O36" s="8"/>
      <c r="P36" s="8"/>
      <c r="Q36" s="8"/>
      <c r="R36" s="8"/>
      <c r="S36" s="8"/>
      <c r="T36" s="8"/>
      <c r="U36" s="8"/>
    </row>
    <row r="37" spans="1:21" s="27" customFormat="1">
      <c r="A37" s="42"/>
      <c r="B37" s="65"/>
      <c r="C37" s="481" t="s">
        <v>228</v>
      </c>
      <c r="D37" s="487">
        <f>$K$66</f>
        <v>0</v>
      </c>
      <c r="E37" s="493"/>
      <c r="F37" s="499" t="str">
        <f>基本情報設定シート!$C$10</f>
        <v>松江市設備導入支援事業補助金</v>
      </c>
      <c r="G37" s="501"/>
      <c r="H37" s="501"/>
      <c r="I37" s="501"/>
      <c r="J37" s="501"/>
      <c r="K37" s="501"/>
      <c r="L37" s="510"/>
      <c r="M37" s="206"/>
      <c r="N37" s="8"/>
      <c r="O37" s="8"/>
      <c r="P37" s="8"/>
      <c r="Q37" s="8"/>
      <c r="R37" s="8"/>
      <c r="S37" s="8"/>
      <c r="T37" s="8"/>
      <c r="U37" s="8"/>
    </row>
    <row r="38" spans="1:21" s="27" customFormat="1">
      <c r="A38" s="42"/>
      <c r="B38" s="65"/>
      <c r="C38" s="482"/>
      <c r="D38" s="176" t="str">
        <f>IF($K$67="","",$K$67)</f>
        <v/>
      </c>
      <c r="E38" s="184"/>
      <c r="F38" s="499"/>
      <c r="G38" s="501"/>
      <c r="H38" s="501"/>
      <c r="I38" s="501"/>
      <c r="J38" s="501"/>
      <c r="K38" s="501"/>
      <c r="L38" s="510"/>
      <c r="M38" s="206"/>
      <c r="N38" s="8"/>
      <c r="O38" s="8"/>
      <c r="P38" s="8"/>
      <c r="Q38" s="8"/>
      <c r="R38" s="8"/>
      <c r="S38" s="8"/>
      <c r="T38" s="8"/>
      <c r="U38" s="8"/>
    </row>
    <row r="39" spans="1:21" s="27" customFormat="1">
      <c r="A39" s="42"/>
      <c r="B39" s="65"/>
      <c r="C39" s="481" t="s">
        <v>229</v>
      </c>
      <c r="D39" s="487">
        <f>'(別紙6)事業計画書'!$D$36</f>
        <v>0</v>
      </c>
      <c r="E39" s="493"/>
      <c r="F39" s="499"/>
      <c r="G39" s="501"/>
      <c r="H39" s="501"/>
      <c r="I39" s="501"/>
      <c r="J39" s="501"/>
      <c r="K39" s="501"/>
      <c r="L39" s="510"/>
      <c r="M39" s="206"/>
      <c r="N39" s="8"/>
      <c r="O39" s="8"/>
      <c r="P39" s="8"/>
      <c r="Q39" s="8"/>
      <c r="R39" s="8"/>
      <c r="S39" s="8"/>
      <c r="T39" s="8"/>
      <c r="U39" s="8"/>
    </row>
    <row r="40" spans="1:21" s="27" customFormat="1">
      <c r="A40" s="42"/>
      <c r="B40" s="65"/>
      <c r="C40" s="482"/>
      <c r="D40" s="232"/>
      <c r="E40" s="494"/>
      <c r="F40" s="167"/>
      <c r="G40" s="502"/>
      <c r="H40" s="502"/>
      <c r="I40" s="502"/>
      <c r="J40" s="502"/>
      <c r="K40" s="502"/>
      <c r="L40" s="172"/>
      <c r="M40" s="206"/>
      <c r="N40" s="8"/>
      <c r="O40" s="8"/>
      <c r="P40" s="8"/>
      <c r="Q40" s="8"/>
      <c r="R40" s="8"/>
      <c r="S40" s="8"/>
      <c r="T40" s="8"/>
      <c r="U40" s="8"/>
    </row>
    <row r="41" spans="1:21" s="27" customFormat="1">
      <c r="A41" s="42"/>
      <c r="B41" s="65"/>
      <c r="C41" s="48" t="s">
        <v>231</v>
      </c>
      <c r="D41" s="488">
        <f>E64</f>
        <v>0</v>
      </c>
      <c r="E41" s="488"/>
      <c r="F41" s="145"/>
      <c r="G41" s="145"/>
      <c r="H41" s="145"/>
      <c r="I41" s="145"/>
      <c r="J41" s="145"/>
      <c r="K41" s="145"/>
      <c r="L41" s="145"/>
      <c r="M41" s="206"/>
      <c r="N41" s="8"/>
      <c r="O41" s="8"/>
      <c r="P41" s="8"/>
      <c r="Q41" s="8"/>
      <c r="R41" s="8"/>
      <c r="S41" s="8"/>
      <c r="T41" s="8"/>
      <c r="U41" s="8"/>
    </row>
    <row r="42" spans="1:21" s="27" customFormat="1">
      <c r="A42" s="42"/>
      <c r="B42" s="65"/>
      <c r="C42" s="48"/>
      <c r="D42" s="97" t="str">
        <f>IF($D$38="","",$E$65)</f>
        <v/>
      </c>
      <c r="E42" s="97"/>
      <c r="F42" s="145"/>
      <c r="G42" s="145"/>
      <c r="H42" s="145"/>
      <c r="I42" s="145"/>
      <c r="J42" s="145"/>
      <c r="K42" s="145"/>
      <c r="L42" s="145"/>
      <c r="M42" s="206"/>
      <c r="N42" s="8"/>
      <c r="O42" s="8"/>
      <c r="P42" s="8"/>
      <c r="Q42" s="8"/>
      <c r="R42" s="8"/>
      <c r="S42" s="8"/>
      <c r="T42" s="8"/>
      <c r="U42" s="8"/>
    </row>
    <row r="43" spans="1:21" s="27" customFormat="1">
      <c r="A43" s="42"/>
      <c r="B43" s="65"/>
      <c r="C43" s="483"/>
      <c r="D43" s="70"/>
      <c r="E43" s="70"/>
      <c r="F43" s="33"/>
      <c r="G43" s="33"/>
      <c r="H43" s="33"/>
      <c r="I43" s="33"/>
      <c r="J43" s="33"/>
      <c r="K43" s="33"/>
      <c r="L43" s="33"/>
      <c r="M43" s="206"/>
      <c r="N43" s="8"/>
      <c r="O43" s="8"/>
      <c r="P43" s="8"/>
      <c r="Q43" s="8"/>
      <c r="R43" s="8"/>
      <c r="S43" s="8"/>
      <c r="T43" s="8"/>
      <c r="U43" s="8"/>
    </row>
    <row r="44" spans="1:21" s="27" customFormat="1">
      <c r="A44" s="42"/>
      <c r="B44" s="65"/>
      <c r="C44" s="83" t="s">
        <v>44</v>
      </c>
      <c r="D44" s="70"/>
      <c r="E44" s="33"/>
      <c r="F44" s="33"/>
      <c r="G44" s="33"/>
      <c r="H44" s="33"/>
      <c r="I44" s="33"/>
      <c r="J44" s="33"/>
      <c r="K44" s="33"/>
      <c r="L44" s="183" t="s">
        <v>225</v>
      </c>
      <c r="M44" s="206"/>
      <c r="N44" s="8"/>
      <c r="O44" s="8"/>
      <c r="P44" s="8"/>
      <c r="Q44" s="8"/>
      <c r="R44" s="8"/>
      <c r="S44" s="8"/>
      <c r="T44" s="8"/>
      <c r="U44" s="8"/>
    </row>
    <row r="45" spans="1:21" s="27" customFormat="1">
      <c r="A45" s="42"/>
      <c r="B45" s="65"/>
      <c r="C45" s="83"/>
      <c r="D45" s="70"/>
      <c r="E45" s="33"/>
      <c r="F45" s="33"/>
      <c r="G45" s="33"/>
      <c r="H45" s="33"/>
      <c r="I45" s="33"/>
      <c r="J45" s="33"/>
      <c r="K45" s="33"/>
      <c r="L45" s="183" t="s">
        <v>230</v>
      </c>
      <c r="M45" s="206"/>
      <c r="N45" s="8"/>
      <c r="O45" s="8"/>
      <c r="P45" s="8"/>
      <c r="Q45" s="8"/>
      <c r="R45" s="8"/>
      <c r="S45" s="8"/>
      <c r="T45" s="8"/>
      <c r="U45" s="8"/>
    </row>
    <row r="46" spans="1:21" s="27" customFormat="1" ht="30" customHeight="1">
      <c r="A46" s="42"/>
      <c r="B46" s="65"/>
      <c r="C46" s="49" t="s">
        <v>193</v>
      </c>
      <c r="D46" s="89"/>
      <c r="E46" s="122" t="s">
        <v>232</v>
      </c>
      <c r="F46" s="147"/>
      <c r="G46" s="152" t="s">
        <v>260</v>
      </c>
      <c r="H46" s="152"/>
      <c r="I46" s="152"/>
      <c r="J46" s="152"/>
      <c r="K46" s="122" t="s">
        <v>233</v>
      </c>
      <c r="L46" s="147"/>
      <c r="M46" s="206"/>
      <c r="N46" s="8"/>
      <c r="O46" s="8"/>
      <c r="P46" s="8"/>
      <c r="Q46" s="8"/>
      <c r="R46" s="8"/>
      <c r="S46" s="8"/>
      <c r="T46" s="8"/>
      <c r="U46" s="8"/>
    </row>
    <row r="47" spans="1:21" s="27" customFormat="1" ht="30" customHeight="1">
      <c r="A47" s="42"/>
      <c r="B47" s="65"/>
      <c r="C47" s="50"/>
      <c r="D47" s="90"/>
      <c r="E47" s="123"/>
      <c r="F47" s="148"/>
      <c r="G47" s="152" t="s">
        <v>261</v>
      </c>
      <c r="H47" s="152"/>
      <c r="I47" s="166" t="s">
        <v>229</v>
      </c>
      <c r="J47" s="166"/>
      <c r="K47" s="123"/>
      <c r="L47" s="148"/>
      <c r="M47" s="206"/>
      <c r="N47" s="8"/>
      <c r="O47" s="8"/>
      <c r="P47" s="8"/>
      <c r="Q47" s="8"/>
      <c r="R47" s="8"/>
      <c r="S47" s="8"/>
      <c r="T47" s="8"/>
      <c r="U47" s="8"/>
    </row>
    <row r="48" spans="1:21" s="27" customFormat="1">
      <c r="A48" s="42"/>
      <c r="B48" s="65"/>
      <c r="C48" s="49" t="str">
        <f>VLOOKUP(基本情報設定シート!$C$11,'プルダウン（事業計画書）'!$D$1:$L$17,$N48+1,0)</f>
        <v>設備本体費</v>
      </c>
      <c r="D48" s="89"/>
      <c r="E48" s="495">
        <f>INDEX('(別紙6)事業計画書'!$E$42:$E$50,MATCH('(別紙7)変更事業計画書'!$N48,'(別紙6)事業計画書'!$N$42:$N$50,0))</f>
        <v>0</v>
      </c>
      <c r="F48" s="500"/>
      <c r="G48" s="495">
        <f>INDEX('(別紙6)事業計画書'!$G$42:$G$50,MATCH('(別紙7)変更事業計画書'!$N48,'(別紙6)事業計画書'!$N$42:$N$50,0))</f>
        <v>0</v>
      </c>
      <c r="H48" s="500"/>
      <c r="I48" s="495">
        <f>INDEX('(別紙6)事業計画書'!$I$42:$I$50,MATCH('(別紙7)変更事業計画書'!$N48,'(別紙6)事業計画書'!$N$42:$N$50,0))</f>
        <v>0</v>
      </c>
      <c r="J48" s="500"/>
      <c r="K48" s="495">
        <f>IFERROR(SUM($E48,-$G48,-$I48),"")</f>
        <v>0</v>
      </c>
      <c r="L48" s="500"/>
      <c r="M48" s="206"/>
      <c r="N48" s="8">
        <v>1</v>
      </c>
      <c r="O48" s="8"/>
      <c r="P48" s="8"/>
      <c r="Q48" s="8"/>
      <c r="R48" s="8"/>
      <c r="S48" s="8"/>
      <c r="T48" s="8"/>
      <c r="U48" s="8"/>
    </row>
    <row r="49" spans="1:21" s="27" customFormat="1">
      <c r="A49" s="42"/>
      <c r="B49" s="65"/>
      <c r="C49" s="50"/>
      <c r="D49" s="90"/>
      <c r="E49" s="153"/>
      <c r="F49" s="160"/>
      <c r="G49" s="153"/>
      <c r="H49" s="160"/>
      <c r="I49" s="153"/>
      <c r="J49" s="160"/>
      <c r="K49" s="177" t="str">
        <f>IF($E49-SUM($G49,$I49)=0,"",$E49-SUM($G49,$I49))</f>
        <v/>
      </c>
      <c r="L49" s="185"/>
      <c r="M49" s="206"/>
      <c r="N49" s="8"/>
      <c r="O49" s="8"/>
      <c r="P49" s="8"/>
      <c r="Q49" s="8"/>
      <c r="R49" s="8"/>
      <c r="S49" s="8"/>
      <c r="T49" s="8"/>
      <c r="U49" s="8"/>
    </row>
    <row r="50" spans="1:21" s="27" customFormat="1">
      <c r="A50" s="42"/>
      <c r="B50" s="65"/>
      <c r="C50" s="484" t="str">
        <f>VLOOKUP(基本情報設定シート!$C$11,'プルダウン（事業計画書）'!$D$1:$L$17,$N50+1,0)</f>
        <v>その他導入に
要する経費</v>
      </c>
      <c r="D50" s="489"/>
      <c r="E50" s="495">
        <f>INDEX('(別紙6)事業計画書'!$E$42:$E$50,MATCH('(別紙7)変更事業計画書'!$N50,'(別紙6)事業計画書'!$N$42:$N$50,0))</f>
        <v>0</v>
      </c>
      <c r="F50" s="500"/>
      <c r="G50" s="495">
        <f>INDEX('(別紙6)事業計画書'!$G$42:$G$50,MATCH('(別紙7)変更事業計画書'!$N50,'(別紙6)事業計画書'!$N$42:$N$50,0))</f>
        <v>0</v>
      </c>
      <c r="H50" s="500"/>
      <c r="I50" s="495">
        <f>INDEX('(別紙6)事業計画書'!$I$42:$I$50,MATCH('(別紙7)変更事業計画書'!$N50,'(別紙6)事業計画書'!$N$42:$N$50,0))</f>
        <v>0</v>
      </c>
      <c r="J50" s="500"/>
      <c r="K50" s="495">
        <f>IFERROR(SUM($E50,-$G50,-$I50),"")</f>
        <v>0</v>
      </c>
      <c r="L50" s="500"/>
      <c r="M50" s="206"/>
      <c r="N50" s="8">
        <v>2</v>
      </c>
      <c r="O50" s="8"/>
      <c r="P50" s="8"/>
      <c r="Q50" s="8"/>
      <c r="R50" s="8"/>
      <c r="S50" s="8"/>
      <c r="T50" s="8"/>
      <c r="U50" s="8"/>
    </row>
    <row r="51" spans="1:21" s="27" customFormat="1">
      <c r="A51" s="42"/>
      <c r="B51" s="65"/>
      <c r="C51" s="485"/>
      <c r="D51" s="490"/>
      <c r="E51" s="153"/>
      <c r="F51" s="160"/>
      <c r="G51" s="153"/>
      <c r="H51" s="160"/>
      <c r="I51" s="153"/>
      <c r="J51" s="160"/>
      <c r="K51" s="177" t="str">
        <f>IF($E51-SUM($G51,$I51)=0,"",$E51-SUM($G51,$I51))</f>
        <v/>
      </c>
      <c r="L51" s="185"/>
      <c r="M51" s="206"/>
      <c r="N51" s="8"/>
      <c r="O51" s="8"/>
      <c r="P51" s="8"/>
      <c r="Q51" s="8"/>
      <c r="R51" s="8"/>
      <c r="S51" s="8"/>
      <c r="T51" s="8"/>
      <c r="U51" s="8"/>
    </row>
    <row r="52" spans="1:21" s="27" customFormat="1" hidden="1">
      <c r="A52" s="42"/>
      <c r="B52" s="65"/>
      <c r="C52" s="49">
        <f>VLOOKUP(基本情報設定シート!$C$11,'プルダウン（事業計画書）'!$D$1:$L$17,$N52+1,0)</f>
        <v>0</v>
      </c>
      <c r="D52" s="89"/>
      <c r="E52" s="495">
        <f>INDEX('(別紙6)事業計画書'!$E$42:$E$50,MATCH('(別紙7)変更事業計画書'!$N52,'(別紙6)事業計画書'!$N$42:$N$50,0))</f>
        <v>0</v>
      </c>
      <c r="F52" s="500"/>
      <c r="G52" s="495">
        <f>INDEX('(別紙6)事業計画書'!$G$42:$G$50,MATCH('(別紙7)変更事業計画書'!$N52,'(別紙6)事業計画書'!$N$42:$N$50,0))</f>
        <v>0</v>
      </c>
      <c r="H52" s="500"/>
      <c r="I52" s="495">
        <f>INDEX('(別紙6)事業計画書'!$I$42:$I$50,MATCH('(別紙7)変更事業計画書'!$N52,'(別紙6)事業計画書'!$N$42:$N$50,0))</f>
        <v>0</v>
      </c>
      <c r="J52" s="500"/>
      <c r="K52" s="495">
        <f>IFERROR(SUM($E52,-$G52,-$I52),"")</f>
        <v>0</v>
      </c>
      <c r="L52" s="500"/>
      <c r="M52" s="206"/>
      <c r="N52" s="8">
        <v>3</v>
      </c>
      <c r="O52" s="8"/>
      <c r="P52" s="8"/>
      <c r="Q52" s="8"/>
      <c r="R52" s="8"/>
      <c r="S52" s="8"/>
      <c r="T52" s="8"/>
      <c r="U52" s="8"/>
    </row>
    <row r="53" spans="1:21" s="27" customFormat="1" hidden="1">
      <c r="A53" s="42"/>
      <c r="B53" s="65"/>
      <c r="C53" s="50"/>
      <c r="D53" s="90"/>
      <c r="E53" s="153"/>
      <c r="F53" s="160"/>
      <c r="G53" s="153"/>
      <c r="H53" s="160"/>
      <c r="I53" s="153"/>
      <c r="J53" s="160"/>
      <c r="K53" s="177" t="str">
        <f>IF($E53-SUM($G53,$I53)=0,"",$E53-SUM($G53,$I53))</f>
        <v/>
      </c>
      <c r="L53" s="185"/>
      <c r="M53" s="206"/>
      <c r="N53" s="8"/>
      <c r="O53" s="8"/>
      <c r="P53" s="8"/>
      <c r="Q53" s="8"/>
      <c r="R53" s="8"/>
      <c r="S53" s="8"/>
      <c r="T53" s="8"/>
      <c r="U53" s="8"/>
    </row>
    <row r="54" spans="1:21" s="27" customFormat="1" hidden="1">
      <c r="A54" s="42"/>
      <c r="B54" s="65"/>
      <c r="C54" s="49">
        <f>VLOOKUP(基本情報設定シート!$C$11,'プルダウン（事業計画書）'!$D$1:$L$17,$N54+1,0)</f>
        <v>0</v>
      </c>
      <c r="D54" s="89"/>
      <c r="E54" s="495">
        <f>INDEX('(別紙6)事業計画書'!$E$42:$E$46,MATCH('(別紙7)変更事業計画書'!$N54,'(別紙6)事業計画書'!$N$42:$N$50,0))</f>
        <v>0</v>
      </c>
      <c r="F54" s="500"/>
      <c r="G54" s="495">
        <f>INDEX('(別紙6)事業計画書'!$G$42:$G$46,MATCH('(別紙7)変更事業計画書'!$N54,'(別紙6)事業計画書'!$N$42:$N$50,0))</f>
        <v>0</v>
      </c>
      <c r="H54" s="500"/>
      <c r="I54" s="495">
        <f>INDEX('(別紙6)事業計画書'!$I$42:$I$46,MATCH('(別紙7)変更事業計画書'!$N54,'(別紙6)事業計画書'!$N$42:$N$50,0))</f>
        <v>0</v>
      </c>
      <c r="J54" s="500"/>
      <c r="K54" s="495">
        <f>IFERROR(SUM($E54,-$G54,-$I54),"")</f>
        <v>0</v>
      </c>
      <c r="L54" s="500"/>
      <c r="M54" s="206"/>
      <c r="N54" s="8">
        <v>4</v>
      </c>
      <c r="O54" s="8"/>
      <c r="P54" s="8"/>
      <c r="Q54" s="8"/>
      <c r="R54" s="8"/>
      <c r="S54" s="8"/>
      <c r="T54" s="8"/>
      <c r="U54" s="8"/>
    </row>
    <row r="55" spans="1:21" s="27" customFormat="1" hidden="1">
      <c r="A55" s="42"/>
      <c r="B55" s="65"/>
      <c r="C55" s="50"/>
      <c r="D55" s="90"/>
      <c r="E55" s="153"/>
      <c r="F55" s="160"/>
      <c r="G55" s="153"/>
      <c r="H55" s="160"/>
      <c r="I55" s="153"/>
      <c r="J55" s="160"/>
      <c r="K55" s="177" t="str">
        <f>IF($E55-SUM($G55,$I55)=0,"",$E55-SUM($G55,$I55))</f>
        <v/>
      </c>
      <c r="L55" s="185"/>
      <c r="M55" s="206"/>
      <c r="N55" s="8"/>
      <c r="O55" s="8"/>
      <c r="P55" s="8"/>
      <c r="Q55" s="8"/>
      <c r="R55" s="8"/>
      <c r="S55" s="8"/>
      <c r="T55" s="8"/>
      <c r="U55" s="8"/>
    </row>
    <row r="56" spans="1:21" s="27" customFormat="1" hidden="1">
      <c r="A56" s="42"/>
      <c r="B56" s="65"/>
      <c r="C56" s="49">
        <f>VLOOKUP(基本情報設定シート!$C$11,'プルダウン（事業計画書）'!$D$1:$L$17,$N56+1,0)</f>
        <v>0</v>
      </c>
      <c r="D56" s="89"/>
      <c r="E56" s="495">
        <f>INDEX('(別紙6)事業計画書'!$E$42:$E$50,MATCH('(別紙7)変更事業計画書'!$N56,'(別紙6)事業計画書'!$N$42:$N$50,0))</f>
        <v>0</v>
      </c>
      <c r="F56" s="500"/>
      <c r="G56" s="495">
        <f>INDEX('(別紙6)事業計画書'!$G$42:$G$50,MATCH('(別紙7)変更事業計画書'!$N56,'(別紙6)事業計画書'!$N$42:$N$50,0))</f>
        <v>0</v>
      </c>
      <c r="H56" s="500"/>
      <c r="I56" s="495">
        <f>INDEX('(別紙6)事業計画書'!$I$42:$I$50,MATCH('(別紙7)変更事業計画書'!$N56,'(別紙6)事業計画書'!$N$42:$N$50,0))</f>
        <v>0</v>
      </c>
      <c r="J56" s="500"/>
      <c r="K56" s="495">
        <f>IFERROR(SUM($E56,-$G56,-$I56),"")</f>
        <v>0</v>
      </c>
      <c r="L56" s="500"/>
      <c r="M56" s="206"/>
      <c r="N56" s="8">
        <v>5</v>
      </c>
      <c r="O56" s="8"/>
      <c r="P56" s="8"/>
      <c r="Q56" s="8"/>
      <c r="R56" s="8"/>
      <c r="S56" s="8"/>
      <c r="T56" s="8"/>
      <c r="U56" s="8"/>
    </row>
    <row r="57" spans="1:21" s="27" customFormat="1" hidden="1">
      <c r="A57" s="42"/>
      <c r="B57" s="65"/>
      <c r="C57" s="50"/>
      <c r="D57" s="90"/>
      <c r="E57" s="125"/>
      <c r="F57" s="149"/>
      <c r="G57" s="153"/>
      <c r="H57" s="160"/>
      <c r="I57" s="153"/>
      <c r="J57" s="160"/>
      <c r="K57" s="177" t="str">
        <f>IF($E57-SUM($G57,$I57)=0,"",$E57-SUM($G57,$I57))</f>
        <v/>
      </c>
      <c r="L57" s="185"/>
      <c r="M57" s="206"/>
      <c r="N57" s="8"/>
      <c r="O57" s="8"/>
      <c r="P57" s="8"/>
      <c r="Q57" s="8"/>
      <c r="R57" s="8"/>
      <c r="S57" s="8"/>
      <c r="T57" s="8"/>
      <c r="U57" s="8"/>
    </row>
    <row r="58" spans="1:21" s="27" customFormat="1" hidden="1">
      <c r="A58" s="42"/>
      <c r="B58" s="65"/>
      <c r="C58" s="49">
        <f>VLOOKUP(基本情報設定シート!$C$11,'プルダウン（事業計画書）'!$D$1:$L$17,$N58+1,0)</f>
        <v>0</v>
      </c>
      <c r="D58" s="89"/>
      <c r="E58" s="495">
        <f>INDEX('(別紙6)事業計画書'!$E$42:$E$50,MATCH('(別紙7)変更事業計画書'!$N58,'(別紙6)事業計画書'!$N$42:$N$50,0))</f>
        <v>0</v>
      </c>
      <c r="F58" s="500"/>
      <c r="G58" s="495">
        <f>INDEX('(別紙6)事業計画書'!$G$42:$G$50,MATCH('(別紙7)変更事業計画書'!$N58,'(別紙6)事業計画書'!$N$42:$N$50,0))</f>
        <v>0</v>
      </c>
      <c r="H58" s="500"/>
      <c r="I58" s="495">
        <f>INDEX('(別紙6)事業計画書'!$I$42:$I$50,MATCH('(別紙7)変更事業計画書'!$N58,'(別紙6)事業計画書'!$N$42:$N$50,0))</f>
        <v>0</v>
      </c>
      <c r="J58" s="500"/>
      <c r="K58" s="495">
        <f>IFERROR(SUM($E58,-$G58,-$I58),"")</f>
        <v>0</v>
      </c>
      <c r="L58" s="500"/>
      <c r="M58" s="206"/>
      <c r="N58" s="8">
        <v>6</v>
      </c>
      <c r="O58" s="8"/>
      <c r="P58" s="8"/>
      <c r="Q58" s="8"/>
      <c r="R58" s="8"/>
      <c r="S58" s="8"/>
      <c r="T58" s="8"/>
      <c r="U58" s="8"/>
    </row>
    <row r="59" spans="1:21" s="27" customFormat="1" hidden="1">
      <c r="A59" s="42"/>
      <c r="B59" s="65"/>
      <c r="C59" s="50"/>
      <c r="D59" s="90"/>
      <c r="E59" s="125"/>
      <c r="F59" s="149"/>
      <c r="G59" s="125"/>
      <c r="H59" s="149"/>
      <c r="I59" s="125"/>
      <c r="J59" s="149"/>
      <c r="K59" s="177" t="str">
        <f>IF($E59-SUM($G59,$I59)=0,"",$E59-SUM($G59,$I59))</f>
        <v/>
      </c>
      <c r="L59" s="185"/>
      <c r="M59" s="206"/>
      <c r="N59" s="8"/>
      <c r="O59" s="8"/>
      <c r="P59" s="8"/>
      <c r="Q59" s="8"/>
      <c r="R59" s="8"/>
      <c r="S59" s="8"/>
      <c r="T59" s="8"/>
      <c r="U59" s="8"/>
    </row>
    <row r="60" spans="1:21" s="27" customFormat="1" hidden="1">
      <c r="A60" s="42"/>
      <c r="B60" s="65"/>
      <c r="C60" s="49">
        <f>VLOOKUP(基本情報設定シート!$C$11,'プルダウン（事業計画書）'!$D$1:$L$17,$N60+1,0)</f>
        <v>0</v>
      </c>
      <c r="D60" s="89"/>
      <c r="E60" s="495">
        <f>INDEX('(別紙6)事業計画書'!$E$42:$E$50,MATCH('(別紙7)変更事業計画書'!$N60,'(別紙6)事業計画書'!$N$42:$N$50,0))</f>
        <v>0</v>
      </c>
      <c r="F60" s="500"/>
      <c r="G60" s="495">
        <f>INDEX('(別紙6)事業計画書'!$G$42:$G$50,MATCH('(別紙7)変更事業計画書'!$N60,'(別紙6)事業計画書'!$N$42:$N$50,0))</f>
        <v>0</v>
      </c>
      <c r="H60" s="500"/>
      <c r="I60" s="495">
        <f>INDEX('(別紙6)事業計画書'!$I$42:$I$50,MATCH('(別紙7)変更事業計画書'!$N60,'(別紙6)事業計画書'!$N$42:$N$50,0))</f>
        <v>0</v>
      </c>
      <c r="J60" s="500"/>
      <c r="K60" s="495">
        <f>IFERROR(SUM($E60,-$G60,-$I60),"")</f>
        <v>0</v>
      </c>
      <c r="L60" s="500"/>
      <c r="M60" s="206"/>
      <c r="N60" s="8">
        <v>7</v>
      </c>
      <c r="O60" s="8"/>
      <c r="P60" s="8"/>
      <c r="Q60" s="8"/>
      <c r="R60" s="8"/>
      <c r="S60" s="8"/>
      <c r="T60" s="8"/>
      <c r="U60" s="8"/>
    </row>
    <row r="61" spans="1:21" s="27" customFormat="1" hidden="1">
      <c r="A61" s="42"/>
      <c r="B61" s="65"/>
      <c r="C61" s="50"/>
      <c r="D61" s="90"/>
      <c r="E61" s="125"/>
      <c r="F61" s="149"/>
      <c r="G61" s="125"/>
      <c r="H61" s="149"/>
      <c r="I61" s="125"/>
      <c r="J61" s="149"/>
      <c r="K61" s="177" t="str">
        <f>IF($E61-SUM($G61,$I61)=0,"",$E61-SUM($G61,$I61))</f>
        <v/>
      </c>
      <c r="L61" s="185"/>
      <c r="M61" s="206"/>
      <c r="N61" s="8"/>
      <c r="O61" s="8"/>
      <c r="P61" s="8"/>
      <c r="Q61" s="8"/>
      <c r="R61" s="8"/>
      <c r="S61" s="8"/>
      <c r="T61" s="8"/>
      <c r="U61" s="8"/>
    </row>
    <row r="62" spans="1:21" s="27" customFormat="1" hidden="1">
      <c r="A62" s="42"/>
      <c r="B62" s="65"/>
      <c r="C62" s="49">
        <f>VLOOKUP(基本情報設定シート!$C$11,'プルダウン（事業計画書）'!$D$1:$L$17,$N62+1,0)</f>
        <v>0</v>
      </c>
      <c r="D62" s="89"/>
      <c r="E62" s="495">
        <f>INDEX('(別紙6)事業計画書'!$E$42:$E$50,MATCH('(別紙7)変更事業計画書'!$N62,'(別紙6)事業計画書'!$N$42:$N$50,0))</f>
        <v>0</v>
      </c>
      <c r="F62" s="500"/>
      <c r="G62" s="495">
        <f>INDEX('(別紙6)事業計画書'!$G$42:$G$50,MATCH('(別紙7)変更事業計画書'!$N62,'(別紙6)事業計画書'!$N$42:$N$50,0))</f>
        <v>0</v>
      </c>
      <c r="H62" s="500"/>
      <c r="I62" s="495">
        <f>INDEX('(別紙6)事業計画書'!$I$42:$I$50,MATCH('(別紙7)変更事業計画書'!$N62,'(別紙6)事業計画書'!$N$42:$N$50,0))</f>
        <v>0</v>
      </c>
      <c r="J62" s="500"/>
      <c r="K62" s="495">
        <f>IFERROR(SUM($E62,-$G62,-$I62),"")</f>
        <v>0</v>
      </c>
      <c r="L62" s="500"/>
      <c r="M62" s="206"/>
      <c r="N62" s="8">
        <v>8</v>
      </c>
      <c r="O62" s="8"/>
      <c r="P62" s="8"/>
      <c r="Q62" s="8"/>
      <c r="R62" s="8"/>
      <c r="S62" s="8"/>
      <c r="T62" s="8"/>
      <c r="U62" s="8"/>
    </row>
    <row r="63" spans="1:21" s="27" customFormat="1" hidden="1">
      <c r="A63" s="42"/>
      <c r="B63" s="65"/>
      <c r="C63" s="50"/>
      <c r="D63" s="90"/>
      <c r="E63" s="125"/>
      <c r="F63" s="149"/>
      <c r="G63" s="125"/>
      <c r="H63" s="149"/>
      <c r="I63" s="125"/>
      <c r="J63" s="149"/>
      <c r="K63" s="177" t="str">
        <f>IF($E63-SUM($G63,$I63)=0,"",$E63-SUM($G63,$I63))</f>
        <v/>
      </c>
      <c r="L63" s="185"/>
      <c r="M63" s="206"/>
      <c r="N63" s="8"/>
      <c r="O63" s="8"/>
      <c r="P63" s="8"/>
      <c r="Q63" s="8"/>
      <c r="R63" s="8"/>
      <c r="S63" s="8"/>
      <c r="T63" s="8"/>
      <c r="U63" s="8"/>
    </row>
    <row r="64" spans="1:21" s="27" customFormat="1">
      <c r="A64" s="42"/>
      <c r="B64" s="65"/>
      <c r="C64" s="49" t="s">
        <v>231</v>
      </c>
      <c r="D64" s="89"/>
      <c r="E64" s="495">
        <f>INDEX('(別紙6)事業計画書'!$E$42:$E$50,MATCH('(別紙7)変更事業計画書'!$N64,'(別紙6)事業計画書'!$N$42:$N$50,0))</f>
        <v>0</v>
      </c>
      <c r="F64" s="500"/>
      <c r="G64" s="495">
        <f>INDEX('(別紙6)事業計画書'!$G$42:$G$50,MATCH('(別紙7)変更事業計画書'!$N64,'(別紙6)事業計画書'!$N$42:$N$50,0))</f>
        <v>0</v>
      </c>
      <c r="H64" s="500"/>
      <c r="I64" s="495">
        <f>INDEX('(別紙6)事業計画書'!$I$42:$I$50,MATCH('(別紙7)変更事業計画書'!$N64,'(別紙6)事業計画書'!$N$42:$N$50,0))</f>
        <v>0</v>
      </c>
      <c r="J64" s="500"/>
      <c r="K64" s="507">
        <f>IFERROR(SUM($E64,-$G64,-$I64),"")</f>
        <v>0</v>
      </c>
      <c r="L64" s="507"/>
      <c r="M64" s="206"/>
      <c r="N64" s="8">
        <v>9</v>
      </c>
      <c r="O64" s="8"/>
      <c r="P64" s="8"/>
      <c r="Q64" s="8"/>
      <c r="R64" s="8"/>
      <c r="S64" s="8"/>
      <c r="T64" s="8"/>
      <c r="U64" s="8"/>
    </row>
    <row r="65" spans="1:21" s="27" customFormat="1" ht="19.5">
      <c r="A65" s="43"/>
      <c r="B65" s="65"/>
      <c r="C65" s="50"/>
      <c r="D65" s="90"/>
      <c r="E65" s="126" t="str">
        <f>IF(SUM(E$49,E$51,E$53,E$55,E$57,E59,E61,E63)=0,"",SUM(E$49,E$51,E$53,E$55,E$57,E59,E61,E63))</f>
        <v/>
      </c>
      <c r="F65" s="126"/>
      <c r="G65" s="126" t="str">
        <f>IF(SUM(G$49,G$51,G$53,G$55,G$57,G59,G61,G63)=0,"",SUM(G$49,G$51,G$53,G$55,G$57,G59,G61,G63))</f>
        <v/>
      </c>
      <c r="H65" s="126"/>
      <c r="I65" s="126" t="str">
        <f>IF(SUM(I$49,I$51,I$53,I$55,I$57,I59,I61,I63)=0,"",SUM(I$49,I$51,I$53,I$55,I$57,I59,I61,I63))</f>
        <v/>
      </c>
      <c r="J65" s="126"/>
      <c r="K65" s="126" t="str">
        <f>IF(SUM(K$49,K$51,K$53,K$55,K$57,K59,K61,K63)=0,"",SUM(K$49,K$51,K$53,K$55,K$57,K59,K61,K63))</f>
        <v/>
      </c>
      <c r="L65" s="126"/>
      <c r="M65" s="206"/>
      <c r="N65" s="8"/>
      <c r="O65" s="8"/>
      <c r="P65" s="8"/>
      <c r="Q65" s="8"/>
      <c r="R65" s="8"/>
      <c r="S65" s="8"/>
      <c r="T65" s="8"/>
      <c r="U65" s="8"/>
    </row>
    <row r="66" spans="1:21" s="27" customFormat="1" ht="19.5">
      <c r="A66" s="43"/>
      <c r="B66" s="65"/>
      <c r="C66" s="486" t="s">
        <v>263</v>
      </c>
      <c r="D66" s="486"/>
      <c r="E66" s="486"/>
      <c r="F66" s="486"/>
      <c r="G66" s="486"/>
      <c r="H66" s="486"/>
      <c r="I66" s="486"/>
      <c r="J66" s="505"/>
      <c r="K66" s="508">
        <f>'(別紙6)事業計画書'!$K$51</f>
        <v>0</v>
      </c>
      <c r="L66" s="511"/>
      <c r="M66" s="206"/>
      <c r="N66" s="8"/>
      <c r="O66" s="8"/>
      <c r="P66" s="8"/>
      <c r="Q66" s="8"/>
      <c r="R66" s="8"/>
      <c r="S66" s="8"/>
      <c r="T66" s="8"/>
      <c r="U66" s="8"/>
    </row>
    <row r="67" spans="1:21" s="27" customFormat="1" ht="19.5">
      <c r="A67" s="43"/>
      <c r="B67" s="65"/>
      <c r="C67" s="486"/>
      <c r="D67" s="486"/>
      <c r="E67" s="486"/>
      <c r="F67" s="486"/>
      <c r="G67" s="486"/>
      <c r="H67" s="486"/>
      <c r="I67" s="486"/>
      <c r="J67" s="505"/>
      <c r="K67" s="509" t="str">
        <f>IF($E$15="新分野進出支援事業",$Q$68,IF($E$18&lt;&gt;"有",$O$68,$P$68))</f>
        <v/>
      </c>
      <c r="L67" s="512"/>
      <c r="M67" s="206"/>
      <c r="N67" s="8"/>
      <c r="O67" s="8"/>
      <c r="P67" s="8"/>
      <c r="Q67" s="8"/>
      <c r="R67" s="8"/>
      <c r="S67" s="8"/>
      <c r="T67" s="8"/>
      <c r="U67" s="8"/>
    </row>
    <row r="68" spans="1:21" s="27" customFormat="1" ht="150" customHeight="1">
      <c r="A68" s="43"/>
      <c r="B68" s="66" t="s">
        <v>84</v>
      </c>
      <c r="C68" s="86"/>
      <c r="D68" s="86"/>
      <c r="E68" s="86"/>
      <c r="F68" s="86"/>
      <c r="G68" s="86"/>
      <c r="H68" s="86"/>
      <c r="I68" s="86"/>
      <c r="J68" s="86"/>
      <c r="K68" s="86"/>
      <c r="L68" s="86"/>
      <c r="M68" s="207"/>
      <c r="N68" s="8"/>
      <c r="O68" s="8" t="str">
        <f>IFERROR(IF(ROUNDDOWN($K$65/5,-3)&gt;=2000000-$J$69,2000000-$J$69,ROUNDDOWN($K$65/5,-3)),"")</f>
        <v/>
      </c>
      <c r="P68" s="8" t="str">
        <f>IFERROR(IF(ROUNDDOWN($K$65/4,-3)&gt;=2000000-$J$69,2000000-$J$69,ROUNDDOWN($K$65/4,-3)),"")</f>
        <v/>
      </c>
      <c r="Q68" s="8" t="str">
        <f>IFERROR(IF(ROUNDDOWN($K$65/3,-3)&gt;=3000000-$J$69,3000000-$J$69,ROUNDDOWN($K$65/3,-3)),"")</f>
        <v/>
      </c>
      <c r="R68" s="8"/>
      <c r="S68" s="8"/>
      <c r="T68" s="8"/>
      <c r="U68" s="8"/>
    </row>
    <row r="69" spans="1:21" s="27" customFormat="1">
      <c r="A69" s="45" t="s">
        <v>278</v>
      </c>
      <c r="B69" s="67" t="s">
        <v>20</v>
      </c>
      <c r="C69" s="87"/>
      <c r="D69" s="99" t="s">
        <v>280</v>
      </c>
      <c r="E69" s="127"/>
      <c r="F69" s="127"/>
      <c r="G69" s="127"/>
      <c r="H69" s="127"/>
      <c r="I69" s="127"/>
      <c r="J69" s="174">
        <f>'(別紙6)事業計画書'!J53</f>
        <v>0</v>
      </c>
      <c r="K69" s="179"/>
      <c r="L69" s="127" t="s">
        <v>11</v>
      </c>
      <c r="M69" s="208"/>
      <c r="N69" s="8"/>
      <c r="O69" s="8"/>
      <c r="P69" s="8"/>
      <c r="Q69" s="8"/>
      <c r="R69" s="8"/>
      <c r="S69" s="8"/>
      <c r="T69" s="8"/>
      <c r="U69" s="8"/>
    </row>
    <row r="70" spans="1:21" s="27" customFormat="1" ht="40.5" customHeight="1">
      <c r="A70" s="46"/>
      <c r="B70" s="68"/>
      <c r="C70" s="88"/>
      <c r="D70" s="100"/>
      <c r="E70" s="100"/>
      <c r="F70" s="100"/>
      <c r="G70" s="100"/>
      <c r="H70" s="100"/>
      <c r="I70" s="100"/>
      <c r="J70" s="100"/>
      <c r="K70" s="100"/>
      <c r="L70" s="100"/>
      <c r="M70" s="209"/>
      <c r="N70" s="8"/>
      <c r="O70" s="8"/>
      <c r="P70" s="8"/>
      <c r="Q70" s="8"/>
      <c r="R70" s="8"/>
      <c r="S70" s="8"/>
      <c r="T70" s="8"/>
      <c r="U70" s="8"/>
    </row>
    <row r="71" spans="1:21" s="27" customFormat="1">
      <c r="A71" s="33"/>
      <c r="B71" s="33"/>
      <c r="C71" s="70"/>
      <c r="D71" s="70"/>
      <c r="E71" s="33"/>
      <c r="F71" s="33"/>
      <c r="G71" s="33"/>
      <c r="H71" s="33"/>
      <c r="I71" s="33"/>
      <c r="J71" s="33"/>
      <c r="K71" s="33"/>
      <c r="L71" s="33"/>
      <c r="M71" s="33"/>
      <c r="N71" s="8"/>
      <c r="O71" s="8"/>
      <c r="P71" s="8"/>
      <c r="Q71" s="8"/>
      <c r="R71" s="8"/>
      <c r="S71" s="8"/>
      <c r="T71" s="8"/>
      <c r="U71" s="8"/>
    </row>
    <row r="72" spans="1:21" s="27" customFormat="1">
      <c r="A72" s="33"/>
      <c r="B72" s="33"/>
      <c r="C72" s="70"/>
      <c r="D72" s="70"/>
      <c r="E72" s="33"/>
      <c r="F72" s="33"/>
      <c r="G72" s="33"/>
      <c r="H72" s="33"/>
      <c r="I72" s="33"/>
      <c r="J72" s="33"/>
      <c r="K72" s="33"/>
      <c r="L72" s="33"/>
      <c r="M72" s="33"/>
      <c r="N72" s="8"/>
      <c r="O72" s="8"/>
      <c r="P72" s="8"/>
      <c r="Q72" s="8"/>
      <c r="R72" s="8"/>
      <c r="S72" s="8"/>
      <c r="T72" s="8"/>
      <c r="U72" s="8"/>
    </row>
    <row r="73" spans="1:21" s="27" customFormat="1">
      <c r="A73" s="33"/>
      <c r="B73" s="33"/>
      <c r="C73" s="70"/>
      <c r="D73" s="70"/>
      <c r="E73" s="33"/>
      <c r="F73" s="33"/>
      <c r="G73" s="33"/>
      <c r="H73" s="33"/>
      <c r="I73" s="33"/>
      <c r="J73" s="33"/>
      <c r="K73" s="33"/>
      <c r="L73" s="33"/>
      <c r="M73" s="33"/>
      <c r="N73" s="8"/>
      <c r="O73" s="8"/>
      <c r="P73" s="8"/>
      <c r="Q73" s="8"/>
      <c r="R73" s="8"/>
      <c r="S73" s="8"/>
      <c r="T73" s="8"/>
      <c r="U73" s="8"/>
    </row>
  </sheetData>
  <sheetProtection password="CA99" sheet="1" scenarios="1" formatCells="0" formatRows="0"/>
  <mergeCells count="187">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G13"/>
    <mergeCell ref="I13:L13"/>
    <mergeCell ref="B14:D14"/>
    <mergeCell ref="E14:M14"/>
    <mergeCell ref="B15:D15"/>
    <mergeCell ref="E15:M15"/>
    <mergeCell ref="B16:D16"/>
    <mergeCell ref="E16:M16"/>
    <mergeCell ref="B17:D17"/>
    <mergeCell ref="E17:M17"/>
    <mergeCell ref="B18:D18"/>
    <mergeCell ref="E18:F18"/>
    <mergeCell ref="G18:M18"/>
    <mergeCell ref="C19:K19"/>
    <mergeCell ref="C20:D20"/>
    <mergeCell ref="C21:E21"/>
    <mergeCell ref="F21:G21"/>
    <mergeCell ref="H21:I21"/>
    <mergeCell ref="J21:L21"/>
    <mergeCell ref="C22:E22"/>
    <mergeCell ref="F22:G22"/>
    <mergeCell ref="H22:I22"/>
    <mergeCell ref="J22:L22"/>
    <mergeCell ref="C23:E23"/>
    <mergeCell ref="F23:G23"/>
    <mergeCell ref="H23:I23"/>
    <mergeCell ref="J23:L23"/>
    <mergeCell ref="B24:M24"/>
    <mergeCell ref="C25:K25"/>
    <mergeCell ref="F26:L26"/>
    <mergeCell ref="F27:L27"/>
    <mergeCell ref="B28:D28"/>
    <mergeCell ref="E28:L28"/>
    <mergeCell ref="B29:D29"/>
    <mergeCell ref="E29:L29"/>
    <mergeCell ref="B30:D30"/>
    <mergeCell ref="E30:L30"/>
    <mergeCell ref="B31:D31"/>
    <mergeCell ref="E31:F31"/>
    <mergeCell ref="J31:K31"/>
    <mergeCell ref="D34:E34"/>
    <mergeCell ref="F34:L34"/>
    <mergeCell ref="D35:E35"/>
    <mergeCell ref="F35:L35"/>
    <mergeCell ref="D36:E36"/>
    <mergeCell ref="F36:L36"/>
    <mergeCell ref="D37:E37"/>
    <mergeCell ref="F37:L37"/>
    <mergeCell ref="D38:E38"/>
    <mergeCell ref="F38:L38"/>
    <mergeCell ref="D39:E39"/>
    <mergeCell ref="F39:L39"/>
    <mergeCell ref="D40:E40"/>
    <mergeCell ref="F40:L40"/>
    <mergeCell ref="D41:E41"/>
    <mergeCell ref="F41:L41"/>
    <mergeCell ref="D42:E42"/>
    <mergeCell ref="F42:L42"/>
    <mergeCell ref="G46:J46"/>
    <mergeCell ref="G47:H47"/>
    <mergeCell ref="I47:J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E53:F53"/>
    <mergeCell ref="G53:H53"/>
    <mergeCell ref="I53:J53"/>
    <mergeCell ref="K53:L53"/>
    <mergeCell ref="E54:F54"/>
    <mergeCell ref="G54:H54"/>
    <mergeCell ref="I54:J54"/>
    <mergeCell ref="K54:L54"/>
    <mergeCell ref="E55:F55"/>
    <mergeCell ref="G55:H55"/>
    <mergeCell ref="I55:J55"/>
    <mergeCell ref="K55:L55"/>
    <mergeCell ref="E56:F56"/>
    <mergeCell ref="G56:H56"/>
    <mergeCell ref="I56:J56"/>
    <mergeCell ref="K56:L56"/>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E61:F61"/>
    <mergeCell ref="G61:H61"/>
    <mergeCell ref="I61:J61"/>
    <mergeCell ref="K61:L61"/>
    <mergeCell ref="E62:F62"/>
    <mergeCell ref="G62:H62"/>
    <mergeCell ref="I62:J62"/>
    <mergeCell ref="K62:L62"/>
    <mergeCell ref="E63:F63"/>
    <mergeCell ref="G63:H63"/>
    <mergeCell ref="I63:J63"/>
    <mergeCell ref="K63:L63"/>
    <mergeCell ref="E64:F64"/>
    <mergeCell ref="G64:H64"/>
    <mergeCell ref="I64:J64"/>
    <mergeCell ref="K64:L64"/>
    <mergeCell ref="E65:F65"/>
    <mergeCell ref="G65:H65"/>
    <mergeCell ref="I65:J65"/>
    <mergeCell ref="K65:L65"/>
    <mergeCell ref="K66:L66"/>
    <mergeCell ref="K67:L67"/>
    <mergeCell ref="B68:M68"/>
    <mergeCell ref="D69:I69"/>
    <mergeCell ref="J69:K69"/>
    <mergeCell ref="L69:M69"/>
    <mergeCell ref="D70:M70"/>
    <mergeCell ref="B5:D6"/>
    <mergeCell ref="B7:D8"/>
    <mergeCell ref="A12:A14"/>
    <mergeCell ref="B26:D27"/>
    <mergeCell ref="C35:C36"/>
    <mergeCell ref="C37:C38"/>
    <mergeCell ref="C39:C40"/>
    <mergeCell ref="C41:C42"/>
    <mergeCell ref="C46:D47"/>
    <mergeCell ref="E46:F47"/>
    <mergeCell ref="K46:L47"/>
    <mergeCell ref="C48:D49"/>
    <mergeCell ref="C50:D51"/>
    <mergeCell ref="C52:D53"/>
    <mergeCell ref="C54:D55"/>
    <mergeCell ref="C56:D57"/>
    <mergeCell ref="C58:D59"/>
    <mergeCell ref="C60:D61"/>
    <mergeCell ref="C62:D63"/>
    <mergeCell ref="C64:D65"/>
    <mergeCell ref="C66:J67"/>
    <mergeCell ref="A69:A70"/>
    <mergeCell ref="B69:C70"/>
    <mergeCell ref="A3:A11"/>
    <mergeCell ref="A15:A31"/>
    <mergeCell ref="A32:A68"/>
  </mergeCells>
  <phoneticPr fontId="3"/>
  <dataValidations count="2">
    <dataValidation operator="greaterThanOrEqual" allowBlank="1" showDropDown="0" showInputMessage="1" showErrorMessage="1" sqref="F6:G6 H6:H11 C37 I8:M11 F8:G11 C33:C35 C66 C64 D39:D45 I58 C41 C39 D33:D36 I52 C48 F32:F45 B32:D32 G32:L34 I48 I54 I50 I56 B71:M1048576 H44:L44 B1:E11 C44:C46 E44:E46 L45 K45:K46 H45:J45 G44:G65 E32:E34 I64:I65 I62 C62 E48:E65 D70 I6:M6 F1:M4 I60 C50 C52 C54 C56 C58 C60 F19:M23 B25:M31 C16:M17 D19:E20 B16:B23 C19:C23 K48:K67 M32:M67 B33:B69"/>
    <dataValidation type="list" allowBlank="1" showDropDown="0" showInputMessage="1" showErrorMessage="1" prompt="プルダウンリストから選択してください。" sqref="E18:F18">
      <formula1>"有,無"</formula1>
    </dataValidation>
  </dataValidations>
  <printOptions horizontalCentered="1"/>
  <pageMargins left="0.31496062992125984" right="0.31496062992125984" top="0.74803149606299213" bottom="0.74803149606299213" header="0.31496062992125984" footer="0.31496062992125984"/>
  <pageSetup paperSize="9" scale="87" fitToWidth="1" fitToHeight="1" orientation="portrait" usePrinterDefaults="1" r:id="rId1"/>
  <rowBreaks count="1" manualBreakCount="1">
    <brk id="31"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349"/>
    <col min="2" max="2" width="2" style="349" customWidth="1"/>
    <col min="3" max="3" width="4.625" style="349" customWidth="1"/>
    <col min="4" max="7" width="3" style="349"/>
    <col min="8" max="8" width="4.125" style="349" customWidth="1"/>
    <col min="9" max="14" width="3" style="349"/>
    <col min="15" max="15" width="2" style="349" customWidth="1"/>
    <col min="16" max="29" width="3" style="349"/>
    <col min="30" max="30" width="9.5" style="349" bestFit="1" customWidth="1"/>
    <col min="31" max="32" width="20.625" style="349" customWidth="1"/>
    <col min="33" max="250" width="3" style="349"/>
    <col min="251" max="251" width="3.5" style="349" bestFit="1" customWidth="1"/>
    <col min="252" max="506" width="3" style="349"/>
    <col min="507" max="507" width="3.5" style="349" bestFit="1" customWidth="1"/>
    <col min="508" max="762" width="3" style="349"/>
    <col min="763" max="763" width="3.5" style="349" bestFit="1" customWidth="1"/>
    <col min="764" max="1018" width="3" style="349"/>
    <col min="1019" max="1019" width="3.5" style="349" bestFit="1" customWidth="1"/>
    <col min="1020" max="1274" width="3" style="349"/>
    <col min="1275" max="1275" width="3.5" style="349" bestFit="1" customWidth="1"/>
    <col min="1276" max="1530" width="3" style="349"/>
    <col min="1531" max="1531" width="3.5" style="349" bestFit="1" customWidth="1"/>
    <col min="1532" max="1786" width="3" style="349"/>
    <col min="1787" max="1787" width="3.5" style="349" bestFit="1" customWidth="1"/>
    <col min="1788" max="2042" width="3" style="349"/>
    <col min="2043" max="2043" width="3.5" style="349" bestFit="1" customWidth="1"/>
    <col min="2044" max="2298" width="3" style="349"/>
    <col min="2299" max="2299" width="3.5" style="349" bestFit="1" customWidth="1"/>
    <col min="2300" max="2554" width="3" style="349"/>
    <col min="2555" max="2555" width="3.5" style="349" bestFit="1" customWidth="1"/>
    <col min="2556" max="2810" width="3" style="349"/>
    <col min="2811" max="2811" width="3.5" style="349" bestFit="1" customWidth="1"/>
    <col min="2812" max="3066" width="3" style="349"/>
    <col min="3067" max="3067" width="3.5" style="349" bestFit="1" customWidth="1"/>
    <col min="3068" max="3322" width="3" style="349"/>
    <col min="3323" max="3323" width="3.5" style="349" bestFit="1" customWidth="1"/>
    <col min="3324" max="3578" width="3" style="349"/>
    <col min="3579" max="3579" width="3.5" style="349" bestFit="1" customWidth="1"/>
    <col min="3580" max="3834" width="3" style="349"/>
    <col min="3835" max="3835" width="3.5" style="349" bestFit="1" customWidth="1"/>
    <col min="3836" max="4090" width="3" style="349"/>
    <col min="4091" max="4091" width="3.5" style="349" bestFit="1" customWidth="1"/>
    <col min="4092" max="4346" width="3" style="349"/>
    <col min="4347" max="4347" width="3.5" style="349" bestFit="1" customWidth="1"/>
    <col min="4348" max="4602" width="3" style="349"/>
    <col min="4603" max="4603" width="3.5" style="349" bestFit="1" customWidth="1"/>
    <col min="4604" max="4858" width="3" style="349"/>
    <col min="4859" max="4859" width="3.5" style="349" bestFit="1" customWidth="1"/>
    <col min="4860" max="5114" width="3" style="349"/>
    <col min="5115" max="5115" width="3.5" style="349" bestFit="1" customWidth="1"/>
    <col min="5116" max="5370" width="3" style="349"/>
    <col min="5371" max="5371" width="3.5" style="349" bestFit="1" customWidth="1"/>
    <col min="5372" max="5626" width="3" style="349"/>
    <col min="5627" max="5627" width="3.5" style="349" bestFit="1" customWidth="1"/>
    <col min="5628" max="5882" width="3" style="349"/>
    <col min="5883" max="5883" width="3.5" style="349" bestFit="1" customWidth="1"/>
    <col min="5884" max="6138" width="3" style="349"/>
    <col min="6139" max="6139" width="3.5" style="349" bestFit="1" customWidth="1"/>
    <col min="6140" max="6394" width="3" style="349"/>
    <col min="6395" max="6395" width="3.5" style="349" bestFit="1" customWidth="1"/>
    <col min="6396" max="6650" width="3" style="349"/>
    <col min="6651" max="6651" width="3.5" style="349" bestFit="1" customWidth="1"/>
    <col min="6652" max="6906" width="3" style="349"/>
    <col min="6907" max="6907" width="3.5" style="349" bestFit="1" customWidth="1"/>
    <col min="6908" max="7162" width="3" style="349"/>
    <col min="7163" max="7163" width="3.5" style="349" bestFit="1" customWidth="1"/>
    <col min="7164" max="7418" width="3" style="349"/>
    <col min="7419" max="7419" width="3.5" style="349" bestFit="1" customWidth="1"/>
    <col min="7420" max="7674" width="3" style="349"/>
    <col min="7675" max="7675" width="3.5" style="349" bestFit="1" customWidth="1"/>
    <col min="7676" max="7930" width="3" style="349"/>
    <col min="7931" max="7931" width="3.5" style="349" bestFit="1" customWidth="1"/>
    <col min="7932" max="8186" width="3" style="349"/>
    <col min="8187" max="8187" width="3.5" style="349" bestFit="1" customWidth="1"/>
    <col min="8188" max="8442" width="3" style="349"/>
    <col min="8443" max="8443" width="3.5" style="349" bestFit="1" customWidth="1"/>
    <col min="8444" max="8698" width="3" style="349"/>
    <col min="8699" max="8699" width="3.5" style="349" bestFit="1" customWidth="1"/>
    <col min="8700" max="8954" width="3" style="349"/>
    <col min="8955" max="8955" width="3.5" style="349" bestFit="1" customWidth="1"/>
    <col min="8956" max="9210" width="3" style="349"/>
    <col min="9211" max="9211" width="3.5" style="349" bestFit="1" customWidth="1"/>
    <col min="9212" max="9466" width="3" style="349"/>
    <col min="9467" max="9467" width="3.5" style="349" bestFit="1" customWidth="1"/>
    <col min="9468" max="9722" width="3" style="349"/>
    <col min="9723" max="9723" width="3.5" style="349" bestFit="1" customWidth="1"/>
    <col min="9724" max="9978" width="3" style="349"/>
    <col min="9979" max="9979" width="3.5" style="349" bestFit="1" customWidth="1"/>
    <col min="9980" max="10234" width="3" style="349"/>
    <col min="10235" max="10235" width="3.5" style="349" bestFit="1" customWidth="1"/>
    <col min="10236" max="10490" width="3" style="349"/>
    <col min="10491" max="10491" width="3.5" style="349" bestFit="1" customWidth="1"/>
    <col min="10492" max="10746" width="3" style="349"/>
    <col min="10747" max="10747" width="3.5" style="349" bestFit="1" customWidth="1"/>
    <col min="10748" max="11002" width="3" style="349"/>
    <col min="11003" max="11003" width="3.5" style="349" bestFit="1" customWidth="1"/>
    <col min="11004" max="11258" width="3" style="349"/>
    <col min="11259" max="11259" width="3.5" style="349" bestFit="1" customWidth="1"/>
    <col min="11260" max="11514" width="3" style="349"/>
    <col min="11515" max="11515" width="3.5" style="349" bestFit="1" customWidth="1"/>
    <col min="11516" max="11770" width="3" style="349"/>
    <col min="11771" max="11771" width="3.5" style="349" bestFit="1" customWidth="1"/>
    <col min="11772" max="12026" width="3" style="349"/>
    <col min="12027" max="12027" width="3.5" style="349" bestFit="1" customWidth="1"/>
    <col min="12028" max="12282" width="3" style="349"/>
    <col min="12283" max="12283" width="3.5" style="349" bestFit="1" customWidth="1"/>
    <col min="12284" max="12538" width="3" style="349"/>
    <col min="12539" max="12539" width="3.5" style="349" bestFit="1" customWidth="1"/>
    <col min="12540" max="12794" width="3" style="349"/>
    <col min="12795" max="12795" width="3.5" style="349" bestFit="1" customWidth="1"/>
    <col min="12796" max="13050" width="3" style="349"/>
    <col min="13051" max="13051" width="3.5" style="349" bestFit="1" customWidth="1"/>
    <col min="13052" max="13306" width="3" style="349"/>
    <col min="13307" max="13307" width="3.5" style="349" bestFit="1" customWidth="1"/>
    <col min="13308" max="13562" width="3" style="349"/>
    <col min="13563" max="13563" width="3.5" style="349" bestFit="1" customWidth="1"/>
    <col min="13564" max="13818" width="3" style="349"/>
    <col min="13819" max="13819" width="3.5" style="349" bestFit="1" customWidth="1"/>
    <col min="13820" max="14074" width="3" style="349"/>
    <col min="14075" max="14075" width="3.5" style="349" bestFit="1" customWidth="1"/>
    <col min="14076" max="14330" width="3" style="349"/>
    <col min="14331" max="14331" width="3.5" style="349" bestFit="1" customWidth="1"/>
    <col min="14332" max="14586" width="3" style="349"/>
    <col min="14587" max="14587" width="3.5" style="349" bestFit="1" customWidth="1"/>
    <col min="14588" max="14842" width="3" style="349"/>
    <col min="14843" max="14843" width="3.5" style="349" bestFit="1" customWidth="1"/>
    <col min="14844" max="15098" width="3" style="349"/>
    <col min="15099" max="15099" width="3.5" style="349" bestFit="1" customWidth="1"/>
    <col min="15100" max="15354" width="3" style="349"/>
    <col min="15355" max="15355" width="3.5" style="349" bestFit="1" customWidth="1"/>
    <col min="15356" max="15610" width="3" style="349"/>
    <col min="15611" max="15611" width="3.5" style="349" bestFit="1" customWidth="1"/>
    <col min="15612" max="15866" width="3" style="349"/>
    <col min="15867" max="15867" width="3.5" style="349" bestFit="1" customWidth="1"/>
    <col min="15868" max="16122" width="3" style="349"/>
    <col min="16123" max="16123" width="3.5" style="349" bestFit="1" customWidth="1"/>
    <col min="16124" max="16384" width="3" style="349"/>
  </cols>
  <sheetData>
    <row r="1" spans="1:32" ht="20.100000000000001" customHeight="1">
      <c r="A1" s="351"/>
      <c r="B1" s="83" t="s">
        <v>106</v>
      </c>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32" ht="39.950000000000003" customHeight="1">
      <c r="A2" s="515" t="s">
        <v>191</v>
      </c>
      <c r="B2" s="515"/>
      <c r="C2" s="515"/>
      <c r="D2" s="515"/>
      <c r="E2" s="515"/>
      <c r="F2" s="515"/>
      <c r="G2" s="515"/>
      <c r="H2" s="515"/>
      <c r="I2" s="515"/>
      <c r="J2" s="515"/>
      <c r="K2" s="515"/>
      <c r="L2" s="515"/>
      <c r="M2" s="518" t="s">
        <v>110</v>
      </c>
      <c r="N2" s="518"/>
      <c r="O2" s="83" t="s">
        <v>107</v>
      </c>
      <c r="P2" s="83"/>
      <c r="Q2" s="83"/>
      <c r="R2" s="83"/>
      <c r="S2" s="83"/>
      <c r="T2" s="83"/>
      <c r="U2" s="83"/>
      <c r="V2" s="83"/>
      <c r="W2" s="83"/>
      <c r="X2" s="83"/>
      <c r="Y2" s="83"/>
      <c r="Z2" s="83"/>
      <c r="AA2" s="83"/>
      <c r="AB2" s="83"/>
    </row>
    <row r="3" spans="1:32" ht="20.100000000000001" customHeight="1">
      <c r="A3" s="352"/>
      <c r="B3" s="354"/>
      <c r="C3" s="354"/>
      <c r="D3" s="354"/>
      <c r="E3" s="354"/>
      <c r="F3" s="354"/>
      <c r="G3" s="354"/>
      <c r="H3" s="354"/>
      <c r="I3" s="354"/>
      <c r="J3" s="354"/>
      <c r="K3" s="354"/>
      <c r="L3" s="354"/>
      <c r="M3" s="354"/>
      <c r="N3" s="354"/>
      <c r="O3" s="354"/>
      <c r="P3" s="354"/>
      <c r="Q3" s="354"/>
      <c r="R3" s="354"/>
      <c r="S3" s="354"/>
      <c r="T3" s="354"/>
      <c r="U3" s="392"/>
      <c r="V3" s="392"/>
      <c r="W3" s="392"/>
      <c r="X3" s="392"/>
      <c r="Y3" s="392"/>
      <c r="Z3" s="392"/>
      <c r="AA3" s="392"/>
      <c r="AB3" s="354"/>
    </row>
    <row r="4" spans="1:32" ht="20.100000000000001" customHeight="1">
      <c r="A4" s="353"/>
      <c r="B4" s="355" t="s">
        <v>34</v>
      </c>
      <c r="C4" s="355"/>
      <c r="D4" s="355"/>
      <c r="E4" s="355"/>
      <c r="F4" s="355"/>
      <c r="G4" s="355"/>
      <c r="H4" s="355"/>
      <c r="I4" s="355"/>
      <c r="J4" s="355"/>
      <c r="K4" s="353"/>
      <c r="L4" s="353"/>
      <c r="M4" s="353"/>
      <c r="N4" s="354"/>
      <c r="O4" s="354"/>
      <c r="P4" s="354"/>
      <c r="Q4" s="354"/>
      <c r="R4" s="354"/>
      <c r="S4" s="354"/>
      <c r="T4" s="354"/>
      <c r="U4" s="354"/>
      <c r="V4" s="354"/>
      <c r="W4" s="354"/>
      <c r="X4" s="354"/>
      <c r="Y4" s="354"/>
      <c r="Z4" s="354"/>
      <c r="AA4" s="354"/>
      <c r="AB4" s="354"/>
    </row>
    <row r="5" spans="1:32" ht="20.100000000000001" customHeight="1">
      <c r="A5" s="352"/>
      <c r="B5" s="354"/>
      <c r="C5" s="354"/>
      <c r="D5" s="354"/>
      <c r="E5" s="354"/>
      <c r="F5" s="354"/>
      <c r="G5" s="70" t="s">
        <v>64</v>
      </c>
      <c r="H5" s="70"/>
      <c r="I5" s="70"/>
      <c r="J5" s="70"/>
      <c r="K5" s="70"/>
      <c r="L5" s="386" t="s">
        <v>36</v>
      </c>
      <c r="M5" s="386"/>
      <c r="N5" s="386"/>
      <c r="O5" s="386"/>
      <c r="P5" s="386"/>
      <c r="Q5" s="386"/>
      <c r="R5" s="391">
        <f>基本情報設定シート!$C$9</f>
        <v>0</v>
      </c>
      <c r="S5" s="391"/>
      <c r="T5" s="391"/>
      <c r="U5" s="391"/>
      <c r="V5" s="391"/>
      <c r="W5" s="391"/>
      <c r="X5" s="391"/>
      <c r="Y5" s="391"/>
      <c r="Z5" s="391"/>
      <c r="AA5" s="391"/>
      <c r="AB5" s="391"/>
    </row>
    <row r="6" spans="1:32" ht="20.100000000000001" customHeight="1">
      <c r="A6" s="352"/>
      <c r="B6" s="354"/>
      <c r="C6" s="354"/>
      <c r="D6" s="354"/>
      <c r="E6" s="354"/>
      <c r="F6" s="354"/>
      <c r="G6" s="70"/>
      <c r="H6" s="70"/>
      <c r="I6" s="70"/>
      <c r="J6" s="70"/>
      <c r="K6" s="70"/>
      <c r="L6" s="387" t="s">
        <v>38</v>
      </c>
      <c r="M6" s="387"/>
      <c r="N6" s="387"/>
      <c r="O6" s="387"/>
      <c r="P6" s="387"/>
      <c r="Q6" s="387"/>
      <c r="R6" s="391">
        <f>基本情報設定シート!$C$3</f>
        <v>0</v>
      </c>
      <c r="S6" s="391"/>
      <c r="T6" s="391"/>
      <c r="U6" s="391"/>
      <c r="V6" s="391"/>
      <c r="W6" s="391"/>
      <c r="X6" s="391"/>
      <c r="Y6" s="391"/>
      <c r="Z6" s="391"/>
      <c r="AA6" s="391"/>
      <c r="AB6" s="391"/>
    </row>
    <row r="7" spans="1:32" ht="20.100000000000001" customHeight="1">
      <c r="A7" s="352"/>
      <c r="B7" s="354"/>
      <c r="C7" s="354"/>
      <c r="D7" s="354"/>
      <c r="E7" s="354"/>
      <c r="F7" s="354"/>
      <c r="G7" s="70"/>
      <c r="H7" s="70"/>
      <c r="I7" s="70"/>
      <c r="J7" s="70"/>
      <c r="K7" s="70"/>
      <c r="L7" s="387"/>
      <c r="M7" s="387"/>
      <c r="N7" s="387"/>
      <c r="O7" s="387"/>
      <c r="P7" s="387"/>
      <c r="Q7" s="387"/>
      <c r="R7" s="391" t="str">
        <f>基本情報設定シート!$C$4&amp;"　"&amp;基本情報設定シート!$C$5</f>
        <v>　</v>
      </c>
      <c r="S7" s="391"/>
      <c r="T7" s="391"/>
      <c r="U7" s="391"/>
      <c r="V7" s="391"/>
      <c r="W7" s="391"/>
      <c r="X7" s="391"/>
      <c r="Y7" s="391"/>
      <c r="Z7" s="391"/>
      <c r="AA7" s="391"/>
      <c r="AB7" s="391"/>
    </row>
    <row r="8" spans="1:32" s="350" customFormat="1" ht="60" customHeight="1">
      <c r="A8" s="351"/>
      <c r="B8" s="516" t="str">
        <f>IF($AE$11&lt;&gt;"",CONCATENATE("　",TEXT($AE$11,"ggge年m月d日"),"付け","指令も産第"&amp;$AF$11&amp;"号の2","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351"/>
      <c r="AD8" s="470"/>
      <c r="AE8" s="472" t="s">
        <v>399</v>
      </c>
      <c r="AF8" s="523"/>
    </row>
    <row r="9" spans="1:32" s="350" customFormat="1" ht="39.950000000000003" customHeight="1">
      <c r="A9" s="70" t="s">
        <v>2</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D9" s="277" t="s">
        <v>281</v>
      </c>
      <c r="AE9" s="473" t="s">
        <v>396</v>
      </c>
      <c r="AF9" s="473" t="s">
        <v>397</v>
      </c>
    </row>
    <row r="10" spans="1:32" s="350" customFormat="1" ht="50.1" customHeight="1">
      <c r="A10" s="351"/>
      <c r="B10" s="439" t="s">
        <v>32</v>
      </c>
      <c r="C10" s="439"/>
      <c r="D10" s="439"/>
      <c r="E10" s="439"/>
      <c r="F10" s="439"/>
      <c r="G10" s="439"/>
      <c r="H10" s="446" t="str">
        <f>IF($AE$11&lt;&gt;"",TEXT($AE$10,"ggge年m月d日")&amp;CHAR(10)&amp;TEXT($AE$11,"ggge年m月d日"),TEXT($AE$10,"ggge年m月d日"))</f>
        <v>明治33年1月0日</v>
      </c>
      <c r="I10" s="448"/>
      <c r="J10" s="448"/>
      <c r="K10" s="448"/>
      <c r="L10" s="449"/>
      <c r="M10" s="453" t="s">
        <v>16</v>
      </c>
      <c r="N10" s="457"/>
      <c r="O10" s="457"/>
      <c r="P10" s="457"/>
      <c r="Q10" s="461"/>
      <c r="R10" s="453" t="str">
        <f>IF($AF$11&lt;&gt;"",CONCATENATE("指令も産第",$AF$10,"号")&amp;CHAR(10)&amp;CONCATENATE("指令も産第",$AF$11,"号の2"),CONCATENATE("指令も産第",$AF$10,"号"))</f>
        <v>指令も産第号</v>
      </c>
      <c r="S10" s="457"/>
      <c r="T10" s="457"/>
      <c r="U10" s="457"/>
      <c r="V10" s="457"/>
      <c r="W10" s="457"/>
      <c r="X10" s="457"/>
      <c r="Y10" s="457"/>
      <c r="Z10" s="457"/>
      <c r="AA10" s="461"/>
      <c r="AB10" s="351"/>
      <c r="AD10" s="277" t="s">
        <v>7</v>
      </c>
      <c r="AE10" s="119"/>
      <c r="AF10" s="476"/>
    </row>
    <row r="11" spans="1:32" s="350" customFormat="1" ht="20.100000000000001" customHeight="1">
      <c r="A11" s="351"/>
      <c r="B11" s="439" t="s">
        <v>6</v>
      </c>
      <c r="C11" s="439"/>
      <c r="D11" s="439"/>
      <c r="E11" s="439"/>
      <c r="F11" s="439"/>
      <c r="G11" s="439"/>
      <c r="H11" s="365" t="e">
        <f>'(別記様式)交付申請書'!$F$10</f>
        <v>#NUM!</v>
      </c>
      <c r="I11" s="366"/>
      <c r="J11" s="366"/>
      <c r="K11" s="366"/>
      <c r="L11" s="367"/>
      <c r="M11" s="519" t="s">
        <v>65</v>
      </c>
      <c r="N11" s="520"/>
      <c r="O11" s="520"/>
      <c r="P11" s="520"/>
      <c r="Q11" s="520"/>
      <c r="R11" s="521" t="str">
        <f>基本情報設定シート!$C$10</f>
        <v>松江市設備導入支援事業補助金</v>
      </c>
      <c r="S11" s="462"/>
      <c r="T11" s="462"/>
      <c r="U11" s="462"/>
      <c r="V11" s="462"/>
      <c r="W11" s="462"/>
      <c r="X11" s="462"/>
      <c r="Y11" s="462"/>
      <c r="Z11" s="462"/>
      <c r="AA11" s="465"/>
      <c r="AB11" s="351"/>
      <c r="AD11" s="277" t="s">
        <v>162</v>
      </c>
      <c r="AE11" s="119"/>
      <c r="AF11" s="476"/>
    </row>
    <row r="12" spans="1:32" s="350" customFormat="1" ht="20.100000000000001" customHeight="1">
      <c r="A12" s="351"/>
      <c r="B12" s="356" t="s">
        <v>62</v>
      </c>
      <c r="C12" s="359"/>
      <c r="D12" s="359"/>
      <c r="E12" s="359"/>
      <c r="F12" s="359"/>
      <c r="G12" s="363"/>
      <c r="H12" s="457" t="str">
        <f>基本情報設定シート!$C$11</f>
        <v>生産性向上支援事業</v>
      </c>
      <c r="I12" s="457"/>
      <c r="J12" s="457"/>
      <c r="K12" s="457"/>
      <c r="L12" s="457"/>
      <c r="M12" s="457"/>
      <c r="N12" s="457"/>
      <c r="O12" s="457"/>
      <c r="P12" s="457"/>
      <c r="Q12" s="457"/>
      <c r="R12" s="457"/>
      <c r="S12" s="457"/>
      <c r="T12" s="457"/>
      <c r="U12" s="457"/>
      <c r="V12" s="457"/>
      <c r="W12" s="457"/>
      <c r="X12" s="457"/>
      <c r="Y12" s="457"/>
      <c r="Z12" s="457"/>
      <c r="AA12" s="461"/>
      <c r="AB12" s="351"/>
    </row>
    <row r="13" spans="1:32" s="350" customFormat="1" ht="150" customHeight="1">
      <c r="A13" s="351"/>
      <c r="B13" s="453" t="str">
        <f>M2&amp;"内容"</f>
        <v>変更内容</v>
      </c>
      <c r="C13" s="457"/>
      <c r="D13" s="457"/>
      <c r="E13" s="457"/>
      <c r="F13" s="457"/>
      <c r="G13" s="461"/>
      <c r="H13" s="517"/>
      <c r="I13" s="517"/>
      <c r="J13" s="517"/>
      <c r="K13" s="517"/>
      <c r="L13" s="517"/>
      <c r="M13" s="517"/>
      <c r="N13" s="517"/>
      <c r="O13" s="517"/>
      <c r="P13" s="517"/>
      <c r="Q13" s="517"/>
      <c r="R13" s="517"/>
      <c r="S13" s="517"/>
      <c r="T13" s="517"/>
      <c r="U13" s="517"/>
      <c r="V13" s="517"/>
      <c r="W13" s="517"/>
      <c r="X13" s="517"/>
      <c r="Y13" s="517"/>
      <c r="Z13" s="517"/>
      <c r="AA13" s="522"/>
      <c r="AB13" s="351"/>
    </row>
    <row r="14" spans="1:32" s="350" customFormat="1" ht="150" customHeight="1">
      <c r="A14" s="351"/>
      <c r="B14" s="453" t="str">
        <f>M2&amp;"理由"</f>
        <v>変更理由</v>
      </c>
      <c r="C14" s="457"/>
      <c r="D14" s="457"/>
      <c r="E14" s="457"/>
      <c r="F14" s="457"/>
      <c r="G14" s="461"/>
      <c r="H14" s="517"/>
      <c r="I14" s="517"/>
      <c r="J14" s="517"/>
      <c r="K14" s="517"/>
      <c r="L14" s="517"/>
      <c r="M14" s="517"/>
      <c r="N14" s="517"/>
      <c r="O14" s="517"/>
      <c r="P14" s="517"/>
      <c r="Q14" s="517"/>
      <c r="R14" s="517"/>
      <c r="S14" s="517"/>
      <c r="T14" s="517"/>
      <c r="U14" s="517"/>
      <c r="V14" s="517"/>
      <c r="W14" s="517"/>
      <c r="X14" s="517"/>
      <c r="Y14" s="517"/>
      <c r="Z14" s="517"/>
      <c r="AA14" s="522"/>
      <c r="AB14" s="351"/>
    </row>
    <row r="15" spans="1:32" s="350" customFormat="1" ht="40" customHeight="1">
      <c r="A15" s="351"/>
      <c r="B15" s="356" t="s">
        <v>58</v>
      </c>
      <c r="C15" s="359"/>
      <c r="D15" s="359"/>
      <c r="E15" s="359"/>
      <c r="F15" s="359"/>
      <c r="G15" s="363"/>
      <c r="H15" s="460" t="s">
        <v>248</v>
      </c>
      <c r="I15" s="460"/>
      <c r="J15" s="460"/>
      <c r="K15" s="460"/>
      <c r="L15" s="460"/>
      <c r="M15" s="460"/>
      <c r="N15" s="460"/>
      <c r="O15" s="460"/>
      <c r="P15" s="460"/>
      <c r="Q15" s="460"/>
      <c r="R15" s="460"/>
      <c r="S15" s="460"/>
      <c r="T15" s="460"/>
      <c r="U15" s="460"/>
      <c r="V15" s="460"/>
      <c r="W15" s="460"/>
      <c r="X15" s="460"/>
      <c r="Y15" s="460"/>
      <c r="Z15" s="460"/>
      <c r="AA15" s="468"/>
      <c r="AB15" s="351"/>
    </row>
    <row r="16" spans="1:32" ht="18.75" customHeight="1">
      <c r="A16" s="354"/>
      <c r="B16" s="354"/>
      <c r="C16" s="35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354"/>
    </row>
  </sheetData>
  <sheetProtection password="CA99" sheet="1" scenarios="1" formatCell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7">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1">
      <formula1>1</formula1>
    </dataValidation>
    <dataValidation type="date" operator="greaterThanOrEqual" allowBlank="1" showDropDown="0" showInputMessage="1" showErrorMessage="1" prompt="「補助金等交付決定通知書」右上に記載のを日付を入力してください。_x000a_「2025/4/1」のように入力してください。_x000a_自動で和暦表記になります。" sqref="AE10">
      <formula1>1</formula1>
    </dataValidation>
    <dataValidation type="whole" operator="greaterThanOrEqual" allowBlank="1" showDropDown="0" showInputMessage="1" showErrorMessage="1" prompt="「補助金等交付決定通知書」左上に記載の「指令も産第〇号」の数字を入力してください。" sqref="AF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7"/>
  <dimension ref="A1:AF21"/>
  <sheetViews>
    <sheetView view="pageBreakPreview" zoomScale="90" zoomScaleNormal="85" zoomScaleSheetLayoutView="90" workbookViewId="0">
      <selection activeCell="U3" sqref="U3:AA3"/>
    </sheetView>
  </sheetViews>
  <sheetFormatPr defaultColWidth="3" defaultRowHeight="18.75" customHeight="1"/>
  <cols>
    <col min="1" max="1" width="3" style="349"/>
    <col min="2" max="2" width="2" style="349" customWidth="1"/>
    <col min="3" max="3" width="4.625" style="349" customWidth="1"/>
    <col min="4" max="29" width="3" style="349"/>
    <col min="30" max="30" width="9.625" style="349" customWidth="1"/>
    <col min="31" max="32" width="20.625" style="349" customWidth="1"/>
    <col min="33" max="254" width="3" style="349"/>
    <col min="255" max="255" width="3.5" style="349" bestFit="1" customWidth="1"/>
    <col min="256" max="510" width="3" style="349"/>
    <col min="511" max="511" width="3.5" style="349" bestFit="1" customWidth="1"/>
    <col min="512" max="766" width="3" style="349"/>
    <col min="767" max="767" width="3.5" style="349" bestFit="1" customWidth="1"/>
    <col min="768" max="1022" width="3" style="349"/>
    <col min="1023" max="1023" width="3.5" style="349" bestFit="1" customWidth="1"/>
    <col min="1024" max="1278" width="3" style="349"/>
    <col min="1279" max="1279" width="3.5" style="349" bestFit="1" customWidth="1"/>
    <col min="1280" max="1534" width="3" style="349"/>
    <col min="1535" max="1535" width="3.5" style="349" bestFit="1" customWidth="1"/>
    <col min="1536" max="1790" width="3" style="349"/>
    <col min="1791" max="1791" width="3.5" style="349" bestFit="1" customWidth="1"/>
    <col min="1792" max="2046" width="3" style="349"/>
    <col min="2047" max="2047" width="3.5" style="349" bestFit="1" customWidth="1"/>
    <col min="2048" max="2302" width="3" style="349"/>
    <col min="2303" max="2303" width="3.5" style="349" bestFit="1" customWidth="1"/>
    <col min="2304" max="2558" width="3" style="349"/>
    <col min="2559" max="2559" width="3.5" style="349" bestFit="1" customWidth="1"/>
    <col min="2560" max="2814" width="3" style="349"/>
    <col min="2815" max="2815" width="3.5" style="349" bestFit="1" customWidth="1"/>
    <col min="2816" max="3070" width="3" style="349"/>
    <col min="3071" max="3071" width="3.5" style="349" bestFit="1" customWidth="1"/>
    <col min="3072" max="3326" width="3" style="349"/>
    <col min="3327" max="3327" width="3.5" style="349" bestFit="1" customWidth="1"/>
    <col min="3328" max="3582" width="3" style="349"/>
    <col min="3583" max="3583" width="3.5" style="349" bestFit="1" customWidth="1"/>
    <col min="3584" max="3838" width="3" style="349"/>
    <col min="3839" max="3839" width="3.5" style="349" bestFit="1" customWidth="1"/>
    <col min="3840" max="4094" width="3" style="349"/>
    <col min="4095" max="4095" width="3.5" style="349" bestFit="1" customWidth="1"/>
    <col min="4096" max="4350" width="3" style="349"/>
    <col min="4351" max="4351" width="3.5" style="349" bestFit="1" customWidth="1"/>
    <col min="4352" max="4606" width="3" style="349"/>
    <col min="4607" max="4607" width="3.5" style="349" bestFit="1" customWidth="1"/>
    <col min="4608" max="4862" width="3" style="349"/>
    <col min="4863" max="4863" width="3.5" style="349" bestFit="1" customWidth="1"/>
    <col min="4864" max="5118" width="3" style="349"/>
    <col min="5119" max="5119" width="3.5" style="349" bestFit="1" customWidth="1"/>
    <col min="5120" max="5374" width="3" style="349"/>
    <col min="5375" max="5375" width="3.5" style="349" bestFit="1" customWidth="1"/>
    <col min="5376" max="5630" width="3" style="349"/>
    <col min="5631" max="5631" width="3.5" style="349" bestFit="1" customWidth="1"/>
    <col min="5632" max="5886" width="3" style="349"/>
    <col min="5887" max="5887" width="3.5" style="349" bestFit="1" customWidth="1"/>
    <col min="5888" max="6142" width="3" style="349"/>
    <col min="6143" max="6143" width="3.5" style="349" bestFit="1" customWidth="1"/>
    <col min="6144" max="6398" width="3" style="349"/>
    <col min="6399" max="6399" width="3.5" style="349" bestFit="1" customWidth="1"/>
    <col min="6400" max="6654" width="3" style="349"/>
    <col min="6655" max="6655" width="3.5" style="349" bestFit="1" customWidth="1"/>
    <col min="6656" max="6910" width="3" style="349"/>
    <col min="6911" max="6911" width="3.5" style="349" bestFit="1" customWidth="1"/>
    <col min="6912" max="7166" width="3" style="349"/>
    <col min="7167" max="7167" width="3.5" style="349" bestFit="1" customWidth="1"/>
    <col min="7168" max="7422" width="3" style="349"/>
    <col min="7423" max="7423" width="3.5" style="349" bestFit="1" customWidth="1"/>
    <col min="7424" max="7678" width="3" style="349"/>
    <col min="7679" max="7679" width="3.5" style="349" bestFit="1" customWidth="1"/>
    <col min="7680" max="7934" width="3" style="349"/>
    <col min="7935" max="7935" width="3.5" style="349" bestFit="1" customWidth="1"/>
    <col min="7936" max="8190" width="3" style="349"/>
    <col min="8191" max="8191" width="3.5" style="349" bestFit="1" customWidth="1"/>
    <col min="8192" max="8446" width="3" style="349"/>
    <col min="8447" max="8447" width="3.5" style="349" bestFit="1" customWidth="1"/>
    <col min="8448" max="8702" width="3" style="349"/>
    <col min="8703" max="8703" width="3.5" style="349" bestFit="1" customWidth="1"/>
    <col min="8704" max="8958" width="3" style="349"/>
    <col min="8959" max="8959" width="3.5" style="349" bestFit="1" customWidth="1"/>
    <col min="8960" max="9214" width="3" style="349"/>
    <col min="9215" max="9215" width="3.5" style="349" bestFit="1" customWidth="1"/>
    <col min="9216" max="9470" width="3" style="349"/>
    <col min="9471" max="9471" width="3.5" style="349" bestFit="1" customWidth="1"/>
    <col min="9472" max="9726" width="3" style="349"/>
    <col min="9727" max="9727" width="3.5" style="349" bestFit="1" customWidth="1"/>
    <col min="9728" max="9982" width="3" style="349"/>
    <col min="9983" max="9983" width="3.5" style="349" bestFit="1" customWidth="1"/>
    <col min="9984" max="10238" width="3" style="349"/>
    <col min="10239" max="10239" width="3.5" style="349" bestFit="1" customWidth="1"/>
    <col min="10240" max="10494" width="3" style="349"/>
    <col min="10495" max="10495" width="3.5" style="349" bestFit="1" customWidth="1"/>
    <col min="10496" max="10750" width="3" style="349"/>
    <col min="10751" max="10751" width="3.5" style="349" bestFit="1" customWidth="1"/>
    <col min="10752" max="11006" width="3" style="349"/>
    <col min="11007" max="11007" width="3.5" style="349" bestFit="1" customWidth="1"/>
    <col min="11008" max="11262" width="3" style="349"/>
    <col min="11263" max="11263" width="3.5" style="349" bestFit="1" customWidth="1"/>
    <col min="11264" max="11518" width="3" style="349"/>
    <col min="11519" max="11519" width="3.5" style="349" bestFit="1" customWidth="1"/>
    <col min="11520" max="11774" width="3" style="349"/>
    <col min="11775" max="11775" width="3.5" style="349" bestFit="1" customWidth="1"/>
    <col min="11776" max="12030" width="3" style="349"/>
    <col min="12031" max="12031" width="3.5" style="349" bestFit="1" customWidth="1"/>
    <col min="12032" max="12286" width="3" style="349"/>
    <col min="12287" max="12287" width="3.5" style="349" bestFit="1" customWidth="1"/>
    <col min="12288" max="12542" width="3" style="349"/>
    <col min="12543" max="12543" width="3.5" style="349" bestFit="1" customWidth="1"/>
    <col min="12544" max="12798" width="3" style="349"/>
    <col min="12799" max="12799" width="3.5" style="349" bestFit="1" customWidth="1"/>
    <col min="12800" max="13054" width="3" style="349"/>
    <col min="13055" max="13055" width="3.5" style="349" bestFit="1" customWidth="1"/>
    <col min="13056" max="13310" width="3" style="349"/>
    <col min="13311" max="13311" width="3.5" style="349" bestFit="1" customWidth="1"/>
    <col min="13312" max="13566" width="3" style="349"/>
    <col min="13567" max="13567" width="3.5" style="349" bestFit="1" customWidth="1"/>
    <col min="13568" max="13822" width="3" style="349"/>
    <col min="13823" max="13823" width="3.5" style="349" bestFit="1" customWidth="1"/>
    <col min="13824" max="14078" width="3" style="349"/>
    <col min="14079" max="14079" width="3.5" style="349" bestFit="1" customWidth="1"/>
    <col min="14080" max="14334" width="3" style="349"/>
    <col min="14335" max="14335" width="3.5" style="349" bestFit="1" customWidth="1"/>
    <col min="14336" max="14590" width="3" style="349"/>
    <col min="14591" max="14591" width="3.5" style="349" bestFit="1" customWidth="1"/>
    <col min="14592" max="14846" width="3" style="349"/>
    <col min="14847" max="14847" width="3.5" style="349" bestFit="1" customWidth="1"/>
    <col min="14848" max="15102" width="3" style="349"/>
    <col min="15103" max="15103" width="3.5" style="349" bestFit="1" customWidth="1"/>
    <col min="15104" max="15358" width="3" style="349"/>
    <col min="15359" max="15359" width="3.5" style="349" bestFit="1" customWidth="1"/>
    <col min="15360" max="15614" width="3" style="349"/>
    <col min="15615" max="15615" width="3.5" style="349" bestFit="1" customWidth="1"/>
    <col min="15616" max="15870" width="3" style="349"/>
    <col min="15871" max="15871" width="3.5" style="349" bestFit="1" customWidth="1"/>
    <col min="15872" max="16126" width="3" style="349"/>
    <col min="16127" max="16127" width="3.5" style="349" bestFit="1" customWidth="1"/>
    <col min="16128" max="16384" width="3" style="349"/>
  </cols>
  <sheetData>
    <row r="1" spans="1:32" ht="20.100000000000001" customHeight="1">
      <c r="A1" s="351"/>
      <c r="B1" s="83" t="s">
        <v>70</v>
      </c>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32" ht="39.950000000000003" customHeight="1">
      <c r="A2" s="70" t="s">
        <v>71</v>
      </c>
      <c r="B2" s="70"/>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32" ht="20.100000000000001" customHeight="1">
      <c r="A3" s="352"/>
      <c r="B3" s="354"/>
      <c r="C3" s="354"/>
      <c r="D3" s="354"/>
      <c r="E3" s="354"/>
      <c r="F3" s="354"/>
      <c r="G3" s="354"/>
      <c r="H3" s="354"/>
      <c r="I3" s="354"/>
      <c r="J3" s="354"/>
      <c r="K3" s="354"/>
      <c r="L3" s="354"/>
      <c r="M3" s="354"/>
      <c r="N3" s="354"/>
      <c r="O3" s="354"/>
      <c r="P3" s="354"/>
      <c r="Q3" s="354"/>
      <c r="R3" s="354"/>
      <c r="S3" s="354"/>
      <c r="T3" s="354"/>
      <c r="U3" s="392"/>
      <c r="V3" s="392"/>
      <c r="W3" s="392"/>
      <c r="X3" s="392"/>
      <c r="Y3" s="392"/>
      <c r="Z3" s="392"/>
      <c r="AA3" s="392"/>
      <c r="AB3" s="354"/>
    </row>
    <row r="4" spans="1:32" ht="20.100000000000001" customHeight="1">
      <c r="A4" s="353"/>
      <c r="B4" s="355" t="s">
        <v>34</v>
      </c>
      <c r="C4" s="355"/>
      <c r="D4" s="355"/>
      <c r="E4" s="355"/>
      <c r="F4" s="355"/>
      <c r="G4" s="355"/>
      <c r="H4" s="355"/>
      <c r="I4" s="353"/>
      <c r="J4" s="353"/>
      <c r="K4" s="353"/>
      <c r="L4" s="353"/>
      <c r="M4" s="354"/>
      <c r="N4" s="354"/>
      <c r="O4" s="354"/>
      <c r="P4" s="354"/>
      <c r="Q4" s="354"/>
      <c r="R4" s="354"/>
      <c r="S4" s="354"/>
      <c r="T4" s="354"/>
      <c r="U4" s="354"/>
      <c r="V4" s="354"/>
      <c r="W4" s="354"/>
      <c r="X4" s="354"/>
      <c r="Y4" s="354"/>
      <c r="Z4" s="354"/>
      <c r="AA4" s="354"/>
      <c r="AB4" s="354"/>
    </row>
    <row r="5" spans="1:32" ht="20.100000000000001" customHeight="1">
      <c r="A5" s="352"/>
      <c r="B5" s="354"/>
      <c r="C5" s="354"/>
      <c r="D5" s="354"/>
      <c r="E5" s="354"/>
      <c r="F5" s="354"/>
      <c r="G5" s="354"/>
      <c r="H5" s="70" t="s">
        <v>64</v>
      </c>
      <c r="I5" s="70"/>
      <c r="J5" s="70"/>
      <c r="K5" s="70"/>
      <c r="L5" s="70"/>
      <c r="M5" s="386" t="s">
        <v>36</v>
      </c>
      <c r="N5" s="386"/>
      <c r="O5" s="386"/>
      <c r="P5" s="386"/>
      <c r="Q5" s="386"/>
      <c r="R5" s="355">
        <f>基本情報設定シート!$C$9</f>
        <v>0</v>
      </c>
      <c r="S5" s="355"/>
      <c r="T5" s="355"/>
      <c r="U5" s="355"/>
      <c r="V5" s="355"/>
      <c r="W5" s="355"/>
      <c r="X5" s="355"/>
      <c r="Y5" s="355"/>
      <c r="Z5" s="355"/>
      <c r="AA5" s="355"/>
      <c r="AB5" s="355"/>
    </row>
    <row r="6" spans="1:32" ht="20.100000000000001" customHeight="1">
      <c r="A6" s="352"/>
      <c r="B6" s="354"/>
      <c r="C6" s="354"/>
      <c r="D6" s="354"/>
      <c r="E6" s="354"/>
      <c r="F6" s="354"/>
      <c r="G6" s="354"/>
      <c r="H6" s="70"/>
      <c r="I6" s="70"/>
      <c r="J6" s="70"/>
      <c r="K6" s="70"/>
      <c r="L6" s="70"/>
      <c r="M6" s="387" t="s">
        <v>38</v>
      </c>
      <c r="N6" s="386"/>
      <c r="O6" s="386"/>
      <c r="P6" s="386"/>
      <c r="Q6" s="386"/>
      <c r="R6" s="391">
        <f>基本情報設定シート!$C$3</f>
        <v>0</v>
      </c>
      <c r="S6" s="391"/>
      <c r="T6" s="391"/>
      <c r="U6" s="391"/>
      <c r="V6" s="391"/>
      <c r="W6" s="391"/>
      <c r="X6" s="391"/>
      <c r="Y6" s="391"/>
      <c r="Z6" s="391"/>
      <c r="AA6" s="391"/>
      <c r="AB6" s="391"/>
    </row>
    <row r="7" spans="1:32" ht="20.100000000000001" customHeight="1">
      <c r="A7" s="352"/>
      <c r="B7" s="354"/>
      <c r="C7" s="354"/>
      <c r="D7" s="354"/>
      <c r="E7" s="354"/>
      <c r="F7" s="354"/>
      <c r="G7" s="354"/>
      <c r="H7" s="70"/>
      <c r="I7" s="70"/>
      <c r="J7" s="70"/>
      <c r="K7" s="70"/>
      <c r="L7" s="70"/>
      <c r="M7" s="386"/>
      <c r="N7" s="386"/>
      <c r="O7" s="386"/>
      <c r="P7" s="386"/>
      <c r="Q7" s="386"/>
      <c r="R7" s="391" t="str">
        <f>基本情報設定シート!$C$4&amp;"　"&amp;基本情報設定シート!$C$5</f>
        <v>　</v>
      </c>
      <c r="S7" s="391"/>
      <c r="T7" s="391"/>
      <c r="U7" s="391"/>
      <c r="V7" s="391"/>
      <c r="W7" s="391"/>
      <c r="X7" s="391"/>
      <c r="Y7" s="391"/>
      <c r="Z7" s="391"/>
      <c r="AA7" s="391"/>
      <c r="AB7" s="391"/>
    </row>
    <row r="8" spans="1:32" s="350" customFormat="1" ht="39.950000000000003" customHeight="1">
      <c r="A8" s="351"/>
      <c r="B8" s="351"/>
      <c r="C8" s="83" t="s">
        <v>66</v>
      </c>
      <c r="D8" s="83"/>
      <c r="E8" s="83"/>
      <c r="F8" s="83"/>
      <c r="G8" s="83"/>
      <c r="H8" s="83"/>
      <c r="I8" s="83"/>
      <c r="J8" s="83"/>
      <c r="K8" s="83"/>
      <c r="L8" s="83"/>
      <c r="M8" s="83"/>
      <c r="N8" s="83"/>
      <c r="O8" s="83"/>
      <c r="P8" s="83"/>
      <c r="Q8" s="83"/>
      <c r="R8" s="83"/>
      <c r="S8" s="83"/>
      <c r="T8" s="83"/>
      <c r="U8" s="83"/>
      <c r="V8" s="83"/>
      <c r="W8" s="83"/>
      <c r="X8" s="83"/>
      <c r="Y8" s="83"/>
      <c r="Z8" s="83"/>
      <c r="AA8" s="83"/>
      <c r="AB8" s="83"/>
      <c r="AD8" s="470"/>
      <c r="AE8" s="472" t="s">
        <v>399</v>
      </c>
      <c r="AF8" s="523"/>
    </row>
    <row r="9" spans="1:32" s="350" customFormat="1" ht="30" customHeight="1">
      <c r="A9" s="70" t="s">
        <v>2</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D9" s="277" t="s">
        <v>281</v>
      </c>
      <c r="AE9" s="473" t="s">
        <v>396</v>
      </c>
      <c r="AF9" s="473" t="s">
        <v>397</v>
      </c>
    </row>
    <row r="10" spans="1:32" s="350" customFormat="1" ht="39.950000000000003" customHeight="1">
      <c r="A10" s="70"/>
      <c r="B10" s="439" t="s">
        <v>32</v>
      </c>
      <c r="C10" s="439"/>
      <c r="D10" s="439"/>
      <c r="E10" s="439"/>
      <c r="F10" s="439"/>
      <c r="G10" s="439"/>
      <c r="H10" s="528" t="str">
        <f>IF($AE$11&lt;&gt;"",TEXT($AE$10,"ggge年m月d日")&amp;CHAR(10)&amp;TEXT($AE$11,"ggge年m月d日"),TEXT($AE$10,"ggge年m月d日"))</f>
        <v>明治33年1月0日</v>
      </c>
      <c r="I10" s="528"/>
      <c r="J10" s="528"/>
      <c r="K10" s="528"/>
      <c r="L10" s="528"/>
      <c r="M10" s="528"/>
      <c r="N10" s="439" t="s">
        <v>16</v>
      </c>
      <c r="O10" s="439"/>
      <c r="P10" s="439"/>
      <c r="Q10" s="439"/>
      <c r="R10" s="439"/>
      <c r="S10" s="439"/>
      <c r="T10" s="539" t="str">
        <f>IF($AF$11&lt;&gt;"",CONCATENATE("指令も産第",$AF$10,"号")&amp;CHAR(10)&amp;CONCATENATE("指令も産第",$AF$11,"号の2"),CONCATENATE("指令も産第",$AF$10,"号"))</f>
        <v>指令も産第号</v>
      </c>
      <c r="U10" s="539"/>
      <c r="V10" s="539"/>
      <c r="W10" s="539"/>
      <c r="X10" s="539"/>
      <c r="Y10" s="539"/>
      <c r="Z10" s="539"/>
      <c r="AA10" s="539"/>
      <c r="AB10" s="70"/>
      <c r="AD10" s="277" t="s">
        <v>7</v>
      </c>
      <c r="AE10" s="119"/>
      <c r="AF10" s="476"/>
    </row>
    <row r="11" spans="1:32" s="350" customFormat="1" ht="20.100000000000001" customHeight="1">
      <c r="A11" s="351"/>
      <c r="B11" s="439" t="s">
        <v>6</v>
      </c>
      <c r="C11" s="439"/>
      <c r="D11" s="439"/>
      <c r="E11" s="439"/>
      <c r="F11" s="439"/>
      <c r="G11" s="439"/>
      <c r="H11" s="529" t="e">
        <f>'(別記様式)交付申請書'!$F$10</f>
        <v>#NUM!</v>
      </c>
      <c r="I11" s="529"/>
      <c r="J11" s="529"/>
      <c r="K11" s="529"/>
      <c r="L11" s="529"/>
      <c r="M11" s="529"/>
      <c r="N11" s="439" t="s">
        <v>65</v>
      </c>
      <c r="O11" s="439"/>
      <c r="P11" s="439"/>
      <c r="Q11" s="439"/>
      <c r="R11" s="439"/>
      <c r="S11" s="439"/>
      <c r="T11" s="540" t="str">
        <f>基本情報設定シート!$C$10</f>
        <v>松江市設備導入支援事業補助金</v>
      </c>
      <c r="U11" s="540"/>
      <c r="V11" s="540"/>
      <c r="W11" s="540"/>
      <c r="X11" s="540"/>
      <c r="Y11" s="540"/>
      <c r="Z11" s="540"/>
      <c r="AA11" s="540"/>
      <c r="AB11" s="351"/>
      <c r="AD11" s="277" t="s">
        <v>162</v>
      </c>
      <c r="AE11" s="119"/>
      <c r="AF11" s="476"/>
    </row>
    <row r="12" spans="1:32" s="350" customFormat="1" ht="20.100000000000001" customHeight="1">
      <c r="A12" s="351"/>
      <c r="B12" s="441" t="s">
        <v>18</v>
      </c>
      <c r="C12" s="443"/>
      <c r="D12" s="443"/>
      <c r="E12" s="443"/>
      <c r="F12" s="443"/>
      <c r="G12" s="452"/>
      <c r="H12" s="530" t="str">
        <f>基本情報設定シート!$C$11</f>
        <v>生産性向上支援事業</v>
      </c>
      <c r="I12" s="534"/>
      <c r="J12" s="534"/>
      <c r="K12" s="534"/>
      <c r="L12" s="534"/>
      <c r="M12" s="534"/>
      <c r="N12" s="534"/>
      <c r="O12" s="534"/>
      <c r="P12" s="534"/>
      <c r="Q12" s="534"/>
      <c r="R12" s="534"/>
      <c r="S12" s="534"/>
      <c r="T12" s="534"/>
      <c r="U12" s="534"/>
      <c r="V12" s="534"/>
      <c r="W12" s="534"/>
      <c r="X12" s="534"/>
      <c r="Y12" s="534"/>
      <c r="Z12" s="534"/>
      <c r="AA12" s="542"/>
      <c r="AB12" s="351"/>
    </row>
    <row r="13" spans="1:32" s="350" customFormat="1" ht="39.950000000000003" customHeight="1">
      <c r="A13" s="351"/>
      <c r="B13" s="441" t="s">
        <v>67</v>
      </c>
      <c r="C13" s="443"/>
      <c r="D13" s="443"/>
      <c r="E13" s="443"/>
      <c r="F13" s="443"/>
      <c r="G13" s="443"/>
      <c r="H13" s="531">
        <f>IF('(別紙7)変更事業計画書'!$E$12="",'(別紙6)事業計画書'!$E$12,'(別紙7)変更事業計画書'!$E$12)</f>
        <v>0</v>
      </c>
      <c r="I13" s="464"/>
      <c r="J13" s="464"/>
      <c r="K13" s="464"/>
      <c r="L13" s="464"/>
      <c r="M13" s="464"/>
      <c r="N13" s="464"/>
      <c r="O13" s="464"/>
      <c r="P13" s="464"/>
      <c r="Q13" s="464"/>
      <c r="R13" s="464"/>
      <c r="S13" s="464"/>
      <c r="T13" s="464"/>
      <c r="U13" s="464"/>
      <c r="V13" s="464"/>
      <c r="W13" s="464"/>
      <c r="X13" s="464"/>
      <c r="Y13" s="464"/>
      <c r="Z13" s="464"/>
      <c r="AA13" s="466"/>
      <c r="AB13" s="351"/>
    </row>
    <row r="14" spans="1:32" s="350" customFormat="1" ht="20.100000000000001" customHeight="1">
      <c r="A14" s="351"/>
      <c r="B14" s="441" t="s">
        <v>68</v>
      </c>
      <c r="C14" s="443"/>
      <c r="D14" s="443"/>
      <c r="E14" s="443"/>
      <c r="F14" s="443"/>
      <c r="G14" s="452"/>
      <c r="H14" s="532">
        <f>'(別記様式)交付申請書'!$N$17</f>
        <v>0</v>
      </c>
      <c r="I14" s="535"/>
      <c r="J14" s="535"/>
      <c r="K14" s="535"/>
      <c r="L14" s="535"/>
      <c r="M14" s="535"/>
      <c r="N14" s="538"/>
      <c r="O14" s="452" t="s">
        <v>69</v>
      </c>
      <c r="P14" s="439"/>
      <c r="Q14" s="439"/>
      <c r="R14" s="439"/>
      <c r="S14" s="439"/>
      <c r="T14" s="439"/>
      <c r="U14" s="541">
        <f>'(別記様式)交付申請書'!$N$18</f>
        <v>0</v>
      </c>
      <c r="V14" s="541"/>
      <c r="W14" s="541"/>
      <c r="X14" s="541"/>
      <c r="Y14" s="541"/>
      <c r="Z14" s="541"/>
      <c r="AA14" s="541"/>
      <c r="AB14" s="351"/>
      <c r="AC14" s="545" t="s">
        <v>78</v>
      </c>
      <c r="AD14" s="546" t="s">
        <v>400</v>
      </c>
      <c r="AE14" s="547"/>
      <c r="AF14" s="547"/>
    </row>
    <row r="15" spans="1:32" s="350" customFormat="1" ht="39.950000000000003" customHeight="1">
      <c r="A15" s="351"/>
      <c r="B15" s="357" t="s">
        <v>45</v>
      </c>
      <c r="C15" s="360"/>
      <c r="D15" s="360"/>
      <c r="E15" s="360"/>
      <c r="F15" s="360"/>
      <c r="G15" s="360"/>
      <c r="H15" s="360"/>
      <c r="I15" s="360"/>
      <c r="J15" s="368"/>
      <c r="K15" s="373">
        <f>IF('(別紙8)事業報告書'!$K$52="",'(別紙8)事業報告書'!$K$51,'(別紙8)事業報告書'!$K$52)</f>
        <v>0</v>
      </c>
      <c r="L15" s="381"/>
      <c r="M15" s="381"/>
      <c r="N15" s="381"/>
      <c r="O15" s="381"/>
      <c r="P15" s="381"/>
      <c r="Q15" s="381"/>
      <c r="R15" s="381"/>
      <c r="S15" s="381"/>
      <c r="T15" s="381"/>
      <c r="U15" s="381"/>
      <c r="V15" s="381"/>
      <c r="W15" s="381"/>
      <c r="X15" s="381"/>
      <c r="Y15" s="381"/>
      <c r="Z15" s="464" t="s">
        <v>26</v>
      </c>
      <c r="AA15" s="466"/>
      <c r="AB15" s="351"/>
      <c r="AD15" s="547"/>
      <c r="AE15" s="547"/>
      <c r="AF15" s="547"/>
    </row>
    <row r="16" spans="1:32" s="350" customFormat="1" ht="39.950000000000003" customHeight="1">
      <c r="A16" s="351"/>
      <c r="B16" s="357" t="s">
        <v>9</v>
      </c>
      <c r="C16" s="360"/>
      <c r="D16" s="360"/>
      <c r="E16" s="360"/>
      <c r="F16" s="360"/>
      <c r="G16" s="360"/>
      <c r="H16" s="360"/>
      <c r="I16" s="360"/>
      <c r="J16" s="368"/>
      <c r="K16" s="536"/>
      <c r="L16" s="537"/>
      <c r="M16" s="537"/>
      <c r="N16" s="537"/>
      <c r="O16" s="537"/>
      <c r="P16" s="537"/>
      <c r="Q16" s="537"/>
      <c r="R16" s="537"/>
      <c r="S16" s="537"/>
      <c r="T16" s="537"/>
      <c r="U16" s="537"/>
      <c r="V16" s="537"/>
      <c r="W16" s="537"/>
      <c r="X16" s="537"/>
      <c r="Y16" s="537"/>
      <c r="Z16" s="464" t="s">
        <v>26</v>
      </c>
      <c r="AA16" s="466"/>
      <c r="AB16" s="351"/>
    </row>
    <row r="17" spans="1:28" s="350" customFormat="1" ht="39.950000000000003" customHeight="1">
      <c r="A17" s="351"/>
      <c r="B17" s="357" t="s">
        <v>61</v>
      </c>
      <c r="C17" s="360"/>
      <c r="D17" s="360"/>
      <c r="E17" s="360"/>
      <c r="F17" s="360"/>
      <c r="G17" s="360"/>
      <c r="H17" s="360"/>
      <c r="I17" s="360"/>
      <c r="J17" s="368"/>
      <c r="K17" s="373">
        <v>0</v>
      </c>
      <c r="L17" s="381"/>
      <c r="M17" s="381"/>
      <c r="N17" s="381"/>
      <c r="O17" s="381"/>
      <c r="P17" s="381"/>
      <c r="Q17" s="381"/>
      <c r="R17" s="381"/>
      <c r="S17" s="381"/>
      <c r="T17" s="381"/>
      <c r="U17" s="381"/>
      <c r="V17" s="381"/>
      <c r="W17" s="381"/>
      <c r="X17" s="381"/>
      <c r="Y17" s="381"/>
      <c r="Z17" s="464" t="s">
        <v>26</v>
      </c>
      <c r="AA17" s="466"/>
      <c r="AB17" s="351"/>
    </row>
    <row r="18" spans="1:28" s="350" customFormat="1" ht="99.95" customHeight="1">
      <c r="A18" s="351"/>
      <c r="B18" s="441" t="s">
        <v>73</v>
      </c>
      <c r="C18" s="443"/>
      <c r="D18" s="443"/>
      <c r="E18" s="443"/>
      <c r="F18" s="443"/>
      <c r="G18" s="452"/>
      <c r="H18" s="533" t="s">
        <v>136</v>
      </c>
      <c r="I18" s="464"/>
      <c r="J18" s="464"/>
      <c r="K18" s="464"/>
      <c r="L18" s="464"/>
      <c r="M18" s="464"/>
      <c r="N18" s="464"/>
      <c r="O18" s="464"/>
      <c r="P18" s="464"/>
      <c r="Q18" s="464"/>
      <c r="R18" s="464"/>
      <c r="S18" s="464"/>
      <c r="T18" s="464"/>
      <c r="U18" s="464"/>
      <c r="V18" s="464"/>
      <c r="W18" s="464"/>
      <c r="X18" s="464"/>
      <c r="Y18" s="464"/>
      <c r="Z18" s="464"/>
      <c r="AA18" s="466"/>
      <c r="AB18" s="351"/>
    </row>
    <row r="19" spans="1:28" s="350" customFormat="1" ht="20.100000000000001" customHeight="1">
      <c r="A19" s="351"/>
      <c r="B19" s="524" t="s">
        <v>28</v>
      </c>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43"/>
      <c r="AB19" s="351"/>
    </row>
    <row r="20" spans="1:28" s="350" customFormat="1" ht="99.95" customHeight="1">
      <c r="A20" s="351"/>
      <c r="B20" s="525" t="str">
        <f>VLOOKUP($H$12,管理者用!$C$2:$E$18,3,0)</f>
        <v>１．事業報告書
２．補助対象経費に係る請求明細の分かるもの
３．領収書等補助対象経費の支払いが完了したことが分かるもの</v>
      </c>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44"/>
      <c r="AB20" s="351"/>
    </row>
    <row r="21" spans="1:28" s="350" customFormat="1" ht="20.100000000000001" customHeight="1">
      <c r="A21" s="351"/>
      <c r="B21" s="351"/>
      <c r="C21" s="351"/>
      <c r="D21" s="351"/>
      <c r="E21" s="364"/>
      <c r="F21" s="364"/>
      <c r="G21" s="364"/>
      <c r="H21" s="364"/>
      <c r="I21" s="364"/>
      <c r="J21" s="364"/>
      <c r="K21" s="364"/>
      <c r="L21" s="364"/>
      <c r="M21" s="364"/>
      <c r="N21" s="364"/>
      <c r="O21" s="364"/>
      <c r="P21" s="364"/>
      <c r="Q21" s="351"/>
      <c r="R21" s="351"/>
      <c r="S21" s="351"/>
      <c r="T21" s="351"/>
      <c r="U21" s="351"/>
      <c r="V21" s="351"/>
      <c r="W21" s="351"/>
      <c r="X21" s="351"/>
      <c r="Y21" s="351"/>
      <c r="Z21" s="351"/>
      <c r="AA21" s="351"/>
      <c r="AB21" s="351"/>
    </row>
  </sheetData>
  <sheetProtection password="CA99" sheet="1" scenarios="1" formatCells="0" formatRows="0"/>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3">
    <mergeCell ref="B1:AB1"/>
    <mergeCell ref="A2:AB2"/>
    <mergeCell ref="U3:AA3"/>
    <mergeCell ref="B4:H4"/>
    <mergeCell ref="M5:Q5"/>
    <mergeCell ref="R5:AB5"/>
    <mergeCell ref="R6:AB6"/>
    <mergeCell ref="R7:AB7"/>
    <mergeCell ref="C8:AB8"/>
    <mergeCell ref="AE8:AF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 ref="AD14:AF15"/>
  </mergeCells>
  <phoneticPr fontId="3"/>
  <dataValidations count="6">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type="whole" operator="greaterThanOrEqual" allowBlank="1" showDropDown="0" showInputMessage="1" showErrorMessage="1" prompt="「補助金等変更交付決定通知書」左上に記載の「指令も産第〇号」の数字を入力してください。" sqref="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1">
      <formula1>1</formula1>
    </dataValidation>
    <dataValidation type="date" operator="greaterThanOrEqual" allowBlank="1" showDropDown="0" showInputMessage="1" showErrorMessage="1" prompt="「補助金等交付決定通知書」右上に記載のを日付を入力してください。_x000a_「2025/4/1」のように入力してください。_x000a_自動で和暦表記になります。" sqref="AE10">
      <formula1>1</formula1>
    </dataValidation>
    <dataValidation type="whole" operator="greaterThanOrEqual" allowBlank="1" showDropDown="0" showInputMessage="1" showErrorMessage="1" prompt="「補助金等交付決定通知書」左上に記載の「指令も産第〇号」の数字を入力してください。" sqref="AF10">
      <formula1>1</formula1>
    </dataValidation>
    <dataValidation allowBlank="1" showDropDown="0" showInputMessage="1" showErrorMessage="1" prompt="通知された「補助金等交付決定通知書」に記載の交付決定金額を入力してください。なお、変更交付決定を受けている場合は、「補助金等変更交付決定通知書」に記載の変更後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U60"/>
  <sheetViews>
    <sheetView view="pageBreakPreview" zoomScaleSheetLayoutView="100" workbookViewId="0">
      <selection activeCell="E5" sqref="E5:M5"/>
    </sheetView>
  </sheetViews>
  <sheetFormatPr defaultRowHeight="18.75"/>
  <cols>
    <col min="1" max="1" width="13.625" style="27" customWidth="1"/>
    <col min="2" max="2" width="2.625" style="27" customWidth="1"/>
    <col min="3" max="4" width="8.625" style="28" customWidth="1"/>
    <col min="5" max="12" width="6.625" style="27" customWidth="1"/>
    <col min="13" max="13" width="2.625" style="27" customWidth="1"/>
    <col min="14" max="14" width="9" style="8" hidden="1" customWidth="1"/>
    <col min="15" max="17" width="9.375" style="8" hidden="1" customWidth="1"/>
    <col min="18" max="16384" width="9" style="8" customWidth="1"/>
  </cols>
  <sheetData>
    <row r="1" spans="1:21">
      <c r="A1" s="33" t="s">
        <v>108</v>
      </c>
      <c r="B1" s="33"/>
      <c r="C1" s="70"/>
      <c r="D1" s="70"/>
      <c r="E1" s="33"/>
      <c r="F1" s="33"/>
      <c r="G1" s="33"/>
      <c r="H1" s="33"/>
      <c r="I1" s="33"/>
      <c r="J1" s="33"/>
      <c r="K1" s="33"/>
      <c r="L1" s="33"/>
      <c r="M1" s="33"/>
    </row>
    <row r="2" spans="1:21" ht="30" customHeight="1">
      <c r="A2" s="34" t="str">
        <f>基本情報設定シート!$C$10&amp;"　事業報告書"</f>
        <v>松江市設備導入支援事業補助金　事業報告書</v>
      </c>
      <c r="B2" s="34"/>
      <c r="C2" s="34"/>
      <c r="D2" s="34"/>
      <c r="E2" s="34"/>
      <c r="F2" s="34"/>
      <c r="G2" s="34"/>
      <c r="H2" s="34"/>
      <c r="I2" s="34"/>
      <c r="J2" s="34"/>
      <c r="K2" s="34"/>
      <c r="L2" s="34"/>
      <c r="M2" s="34"/>
    </row>
    <row r="3" spans="1:21" s="27" customFormat="1" ht="18.75" customHeight="1">
      <c r="A3" s="548" t="s">
        <v>208</v>
      </c>
      <c r="B3" s="549" t="s">
        <v>10</v>
      </c>
      <c r="C3" s="549"/>
      <c r="D3" s="549"/>
      <c r="E3" s="555">
        <f>基本情報設定シート!$C$3</f>
        <v>0</v>
      </c>
      <c r="F3" s="555"/>
      <c r="G3" s="555"/>
      <c r="H3" s="555"/>
      <c r="I3" s="555"/>
      <c r="J3" s="555"/>
      <c r="K3" s="555"/>
      <c r="L3" s="555"/>
      <c r="M3" s="570"/>
      <c r="N3" s="8"/>
      <c r="O3" s="8"/>
      <c r="P3" s="8"/>
      <c r="Q3" s="8"/>
      <c r="R3" s="8"/>
      <c r="S3" s="8"/>
      <c r="T3" s="8"/>
      <c r="U3" s="8"/>
    </row>
    <row r="4" spans="1:21" s="27" customFormat="1" ht="18.75" customHeight="1">
      <c r="A4" s="38" t="s">
        <v>366</v>
      </c>
      <c r="B4" s="52" t="s">
        <v>318</v>
      </c>
      <c r="C4" s="73"/>
      <c r="D4" s="91"/>
      <c r="E4" s="556" t="str">
        <f>基本情報設定シート!$C$11</f>
        <v>生産性向上支援事業</v>
      </c>
      <c r="F4" s="559"/>
      <c r="G4" s="559"/>
      <c r="H4" s="559"/>
      <c r="I4" s="559"/>
      <c r="J4" s="559"/>
      <c r="K4" s="559"/>
      <c r="L4" s="559"/>
      <c r="M4" s="571"/>
      <c r="N4" s="8"/>
      <c r="O4" s="8"/>
      <c r="P4" s="8"/>
      <c r="Q4" s="8"/>
      <c r="R4" s="8"/>
      <c r="S4" s="8"/>
      <c r="T4" s="8"/>
      <c r="U4" s="8"/>
    </row>
    <row r="5" spans="1:21" s="27" customFormat="1" ht="120" customHeight="1">
      <c r="A5" s="39"/>
      <c r="B5" s="550" t="s">
        <v>199</v>
      </c>
      <c r="C5" s="550"/>
      <c r="D5" s="550"/>
      <c r="E5" s="114"/>
      <c r="F5" s="140"/>
      <c r="G5" s="140"/>
      <c r="H5" s="140"/>
      <c r="I5" s="140"/>
      <c r="J5" s="140"/>
      <c r="K5" s="140"/>
      <c r="L5" s="140"/>
      <c r="M5" s="200"/>
      <c r="N5" s="8"/>
      <c r="O5" s="8"/>
      <c r="P5" s="8"/>
      <c r="Q5" s="8"/>
      <c r="R5" s="8"/>
      <c r="S5" s="8"/>
      <c r="T5" s="8"/>
    </row>
    <row r="6" spans="1:21" s="27" customFormat="1" ht="5.0999999999999996" customHeight="1">
      <c r="A6" s="39"/>
      <c r="B6" s="56"/>
      <c r="C6" s="75"/>
      <c r="D6" s="75"/>
      <c r="E6" s="75"/>
      <c r="F6" s="75"/>
      <c r="G6" s="75"/>
      <c r="H6" s="75"/>
      <c r="I6" s="75"/>
      <c r="J6" s="75"/>
      <c r="K6" s="75"/>
      <c r="L6" s="75"/>
      <c r="M6" s="202"/>
      <c r="N6" s="8"/>
      <c r="O6" s="8"/>
      <c r="P6" s="8"/>
      <c r="Q6" s="8"/>
      <c r="R6" s="8"/>
    </row>
    <row r="7" spans="1:21" s="27" customFormat="1">
      <c r="A7" s="39"/>
      <c r="B7" s="56"/>
      <c r="C7" s="76" t="s">
        <v>367</v>
      </c>
      <c r="D7" s="76"/>
      <c r="E7" s="116"/>
      <c r="F7" s="116"/>
      <c r="G7" s="116"/>
      <c r="H7" s="116"/>
      <c r="I7" s="116"/>
      <c r="J7" s="116"/>
      <c r="K7" s="116"/>
      <c r="L7" s="180" t="s">
        <v>5</v>
      </c>
      <c r="M7" s="202"/>
      <c r="N7" s="8"/>
      <c r="O7" s="8"/>
      <c r="P7" s="8"/>
      <c r="Q7" s="8"/>
      <c r="R7" s="8"/>
    </row>
    <row r="8" spans="1:21" s="27" customFormat="1" ht="37.5" customHeight="1">
      <c r="A8" s="39"/>
      <c r="B8" s="57"/>
      <c r="C8" s="54" t="s">
        <v>99</v>
      </c>
      <c r="D8" s="62"/>
      <c r="E8" s="62"/>
      <c r="F8" s="62" t="s">
        <v>321</v>
      </c>
      <c r="G8" s="62"/>
      <c r="H8" s="158" t="s">
        <v>322</v>
      </c>
      <c r="I8" s="164"/>
      <c r="J8" s="54" t="s">
        <v>323</v>
      </c>
      <c r="K8" s="62"/>
      <c r="L8" s="62"/>
      <c r="M8" s="202"/>
      <c r="N8" s="8"/>
      <c r="O8" s="8"/>
      <c r="P8" s="8"/>
      <c r="Q8" s="8"/>
      <c r="R8" s="8"/>
    </row>
    <row r="9" spans="1:21" s="27" customFormat="1" ht="39.950000000000003" customHeight="1">
      <c r="A9" s="39"/>
      <c r="B9" s="57"/>
      <c r="C9" s="552" t="str">
        <f>IF('(別紙6)事業計画書'!$C$22&lt;&gt;0,'(別紙6)事業計画書'!$C$22,"")</f>
        <v/>
      </c>
      <c r="D9" s="552"/>
      <c r="E9" s="552"/>
      <c r="F9" s="560" t="str">
        <f>IF('(別紙6)事業計画書'!$F$22&lt;&gt;0,'(別紙6)事業計画書'!$F$22,"")</f>
        <v/>
      </c>
      <c r="G9" s="562"/>
      <c r="H9" s="563" t="str">
        <f>IF('(別紙6)事業計画書'!$H$22&lt;&gt;0,'(別紙6)事業計画書'!$H$22,"")</f>
        <v/>
      </c>
      <c r="I9" s="563"/>
      <c r="J9" s="564" t="str">
        <f>IF('(別紙6)事業計画書'!$J$22&lt;&gt;0,'(別紙6)事業計画書'!$J$22,"")</f>
        <v/>
      </c>
      <c r="K9" s="567"/>
      <c r="L9" s="568"/>
      <c r="M9" s="202"/>
      <c r="N9" s="8"/>
      <c r="O9" s="8"/>
      <c r="P9" s="8"/>
      <c r="Q9" s="8"/>
      <c r="R9" s="8"/>
    </row>
    <row r="10" spans="1:21" s="27" customFormat="1" ht="39.950000000000003" customHeight="1">
      <c r="A10" s="39"/>
      <c r="B10" s="57"/>
      <c r="C10" s="552" t="str">
        <f>IF('(別紙6)事業計画書'!$C$23&lt;&gt;0,'(別紙6)事業計画書'!$C$23,"")</f>
        <v/>
      </c>
      <c r="D10" s="552"/>
      <c r="E10" s="552"/>
      <c r="F10" s="552" t="str">
        <f>IF('(別紙6)事業計画書'!$F$23&lt;&gt;0,'(別紙6)事業計画書'!$F$23,"")</f>
        <v/>
      </c>
      <c r="G10" s="552"/>
      <c r="H10" s="563" t="str">
        <f>IF('(別紙6)事業計画書'!$H$23&lt;&gt;0,'(別紙6)事業計画書'!$H$23,"")</f>
        <v/>
      </c>
      <c r="I10" s="563"/>
      <c r="J10" s="565" t="str">
        <f>IF('(別紙6)事業計画書'!$J$23&lt;&gt;0,'(別紙6)事業計画書'!$J$23,"")</f>
        <v/>
      </c>
      <c r="K10" s="565"/>
      <c r="L10" s="565"/>
      <c r="M10" s="202"/>
      <c r="N10" s="8"/>
      <c r="O10" s="8"/>
      <c r="P10" s="8"/>
      <c r="Q10" s="8"/>
      <c r="R10" s="8"/>
    </row>
    <row r="11" spans="1:21" s="27" customFormat="1" ht="35.25" customHeight="1">
      <c r="A11" s="39"/>
      <c r="B11" s="58" t="s">
        <v>325</v>
      </c>
      <c r="C11" s="78"/>
      <c r="D11" s="78"/>
      <c r="E11" s="78"/>
      <c r="F11" s="78"/>
      <c r="G11" s="78"/>
      <c r="H11" s="78"/>
      <c r="I11" s="78"/>
      <c r="J11" s="78"/>
      <c r="K11" s="78"/>
      <c r="L11" s="78"/>
      <c r="M11" s="203"/>
      <c r="N11" s="8"/>
      <c r="O11" s="8"/>
      <c r="P11" s="8"/>
      <c r="Q11" s="8"/>
      <c r="R11" s="8"/>
      <c r="S11" s="8"/>
      <c r="T11" s="8"/>
    </row>
    <row r="12" spans="1:21" s="27" customFormat="1" ht="5.0999999999999996" customHeight="1">
      <c r="A12" s="39"/>
      <c r="B12" s="59"/>
      <c r="C12" s="79"/>
      <c r="D12" s="79"/>
      <c r="E12" s="118"/>
      <c r="F12" s="118"/>
      <c r="G12" s="118"/>
      <c r="H12" s="118"/>
      <c r="I12" s="118"/>
      <c r="J12" s="118"/>
      <c r="K12" s="118"/>
      <c r="L12" s="118"/>
      <c r="M12" s="202"/>
      <c r="N12" s="8"/>
      <c r="O12" s="8"/>
      <c r="P12" s="8"/>
      <c r="Q12" s="8"/>
      <c r="R12" s="8"/>
    </row>
    <row r="13" spans="1:21" s="27" customFormat="1" ht="18.75" customHeight="1">
      <c r="A13" s="39"/>
      <c r="B13" s="54" t="s">
        <v>29</v>
      </c>
      <c r="C13" s="53"/>
      <c r="D13" s="53"/>
      <c r="E13" s="62" t="s">
        <v>209</v>
      </c>
      <c r="F13" s="552">
        <f>'(別紙6)事業計画書'!$F$26</f>
        <v>0</v>
      </c>
      <c r="G13" s="552"/>
      <c r="H13" s="552"/>
      <c r="I13" s="552"/>
      <c r="J13" s="552"/>
      <c r="K13" s="552"/>
      <c r="L13" s="552"/>
      <c r="M13" s="202"/>
      <c r="N13" s="8"/>
      <c r="O13" s="8"/>
      <c r="P13" s="8"/>
      <c r="Q13" s="8"/>
      <c r="R13" s="8"/>
    </row>
    <row r="14" spans="1:21" s="27" customFormat="1">
      <c r="A14" s="39"/>
      <c r="B14" s="54"/>
      <c r="C14" s="54"/>
      <c r="D14" s="54"/>
      <c r="E14" s="62" t="s">
        <v>327</v>
      </c>
      <c r="F14" s="552">
        <f>'(別紙6)事業計画書'!$F$27</f>
        <v>0</v>
      </c>
      <c r="G14" s="552"/>
      <c r="H14" s="552"/>
      <c r="I14" s="552"/>
      <c r="J14" s="552"/>
      <c r="K14" s="552"/>
      <c r="L14" s="552"/>
      <c r="M14" s="202"/>
      <c r="N14" s="8"/>
      <c r="O14" s="8"/>
      <c r="P14" s="8"/>
      <c r="Q14" s="8"/>
      <c r="R14" s="8"/>
    </row>
    <row r="15" spans="1:21" s="27" customFormat="1">
      <c r="A15" s="39"/>
      <c r="B15" s="62" t="s">
        <v>328</v>
      </c>
      <c r="C15" s="62"/>
      <c r="D15" s="62"/>
      <c r="E15" s="557">
        <f>'(別紙6)事業計画書'!$E$28</f>
        <v>0</v>
      </c>
      <c r="F15" s="557"/>
      <c r="G15" s="557"/>
      <c r="H15" s="557"/>
      <c r="I15" s="557"/>
      <c r="J15" s="557"/>
      <c r="K15" s="557"/>
      <c r="L15" s="557"/>
      <c r="M15" s="202"/>
      <c r="N15" s="8"/>
      <c r="O15" s="8"/>
      <c r="P15" s="8"/>
      <c r="Q15" s="8"/>
      <c r="R15" s="8"/>
    </row>
    <row r="16" spans="1:21" s="27" customFormat="1">
      <c r="A16" s="39"/>
      <c r="B16" s="551" t="s">
        <v>329</v>
      </c>
      <c r="C16" s="553"/>
      <c r="D16" s="554"/>
      <c r="E16" s="557">
        <f>'(別紙6)事業計画書'!$E$29</f>
        <v>0</v>
      </c>
      <c r="F16" s="557"/>
      <c r="G16" s="557"/>
      <c r="H16" s="557"/>
      <c r="I16" s="557"/>
      <c r="J16" s="557"/>
      <c r="K16" s="557"/>
      <c r="L16" s="557"/>
      <c r="M16" s="202"/>
      <c r="N16" s="8"/>
      <c r="O16" s="8"/>
      <c r="P16" s="8"/>
      <c r="Q16" s="8"/>
      <c r="R16" s="8"/>
    </row>
    <row r="17" spans="1:21" s="27" customFormat="1">
      <c r="A17" s="39"/>
      <c r="B17" s="60" t="s">
        <v>368</v>
      </c>
      <c r="C17" s="60"/>
      <c r="D17" s="60"/>
      <c r="E17" s="119"/>
      <c r="F17" s="119"/>
      <c r="G17" s="119"/>
      <c r="H17" s="119"/>
      <c r="I17" s="119"/>
      <c r="J17" s="119"/>
      <c r="K17" s="119"/>
      <c r="L17" s="119"/>
      <c r="M17" s="202"/>
      <c r="N17" s="8"/>
      <c r="O17" s="8"/>
      <c r="P17" s="8"/>
      <c r="Q17" s="8"/>
      <c r="R17" s="8"/>
    </row>
    <row r="18" spans="1:21" s="27" customFormat="1" ht="19.5">
      <c r="A18" s="40"/>
      <c r="B18" s="63" t="s">
        <v>334</v>
      </c>
      <c r="C18" s="63"/>
      <c r="D18" s="95"/>
      <c r="E18" s="558">
        <f>'(別紙6)事業計画書'!$E$31</f>
        <v>0</v>
      </c>
      <c r="F18" s="561"/>
      <c r="G18" s="181" t="s">
        <v>335</v>
      </c>
      <c r="H18" s="181"/>
      <c r="I18" s="165"/>
      <c r="J18" s="566">
        <f>'(別紙6)事業計画書'!$J$31</f>
        <v>0</v>
      </c>
      <c r="K18" s="566"/>
      <c r="L18" s="569" t="s">
        <v>166</v>
      </c>
      <c r="M18" s="204"/>
      <c r="N18" s="8"/>
      <c r="O18" s="8"/>
      <c r="P18" s="8"/>
      <c r="Q18" s="8"/>
      <c r="R18" s="8"/>
    </row>
    <row r="19" spans="1:21" s="27" customFormat="1">
      <c r="A19" s="478" t="s">
        <v>265</v>
      </c>
      <c r="B19" s="65"/>
      <c r="C19" s="83" t="s">
        <v>224</v>
      </c>
      <c r="D19" s="70"/>
      <c r="E19" s="33"/>
      <c r="F19" s="33"/>
      <c r="G19" s="33"/>
      <c r="H19" s="33"/>
      <c r="I19" s="33"/>
      <c r="J19" s="33"/>
      <c r="K19" s="33"/>
      <c r="L19" s="183" t="s">
        <v>225</v>
      </c>
      <c r="M19" s="206"/>
      <c r="N19" s="8"/>
      <c r="O19" s="8"/>
      <c r="P19" s="8"/>
      <c r="Q19" s="8"/>
      <c r="R19" s="8"/>
      <c r="S19" s="8"/>
      <c r="T19" s="8"/>
      <c r="U19" s="8"/>
    </row>
    <row r="20" spans="1:21" s="27" customFormat="1">
      <c r="A20" s="478"/>
      <c r="B20" s="65"/>
      <c r="C20" s="83"/>
      <c r="D20" s="70"/>
      <c r="E20" s="33"/>
      <c r="F20" s="33"/>
      <c r="G20" s="33"/>
      <c r="H20" s="33"/>
      <c r="I20" s="33"/>
      <c r="J20" s="33"/>
      <c r="K20" s="33"/>
      <c r="L20" s="183" t="s">
        <v>230</v>
      </c>
      <c r="M20" s="206"/>
      <c r="N20" s="8"/>
      <c r="O20" s="8"/>
      <c r="P20" s="8"/>
      <c r="Q20" s="8"/>
      <c r="R20" s="8"/>
      <c r="S20" s="8"/>
      <c r="T20" s="8"/>
      <c r="U20" s="8"/>
    </row>
    <row r="21" spans="1:21" s="27" customFormat="1">
      <c r="A21" s="42"/>
      <c r="B21" s="65"/>
      <c r="C21" s="48" t="s">
        <v>226</v>
      </c>
      <c r="D21" s="48" t="s">
        <v>21</v>
      </c>
      <c r="E21" s="48"/>
      <c r="F21" s="144" t="s">
        <v>227</v>
      </c>
      <c r="G21" s="144"/>
      <c r="H21" s="144"/>
      <c r="I21" s="144"/>
      <c r="J21" s="144"/>
      <c r="K21" s="144"/>
      <c r="L21" s="144"/>
      <c r="M21" s="206"/>
      <c r="N21" s="8"/>
      <c r="O21" s="8"/>
      <c r="P21" s="8"/>
      <c r="Q21" s="8"/>
      <c r="R21" s="8"/>
      <c r="S21" s="8"/>
      <c r="T21" s="8"/>
      <c r="U21" s="8"/>
    </row>
    <row r="22" spans="1:21" s="27" customFormat="1">
      <c r="A22" s="42"/>
      <c r="B22" s="65"/>
      <c r="C22" s="479" t="s">
        <v>91</v>
      </c>
      <c r="D22" s="487">
        <f>D28-SUM(D24,D26)</f>
        <v>0</v>
      </c>
      <c r="E22" s="493"/>
      <c r="F22" s="499"/>
      <c r="G22" s="501"/>
      <c r="H22" s="501"/>
      <c r="I22" s="501"/>
      <c r="J22" s="501"/>
      <c r="K22" s="501"/>
      <c r="L22" s="510"/>
      <c r="M22" s="206"/>
      <c r="N22" s="8">
        <v>1</v>
      </c>
      <c r="O22" s="8"/>
      <c r="P22" s="8"/>
      <c r="Q22" s="8"/>
      <c r="R22" s="8"/>
      <c r="S22" s="8"/>
      <c r="T22" s="8"/>
      <c r="U22" s="8"/>
    </row>
    <row r="23" spans="1:21" s="27" customFormat="1">
      <c r="A23" s="42"/>
      <c r="B23" s="65"/>
      <c r="C23" s="480"/>
      <c r="D23" s="176" t="str">
        <f>IF($D$25="","",SUM($D$29,-D27,-D25))</f>
        <v/>
      </c>
      <c r="E23" s="184"/>
      <c r="F23" s="499"/>
      <c r="G23" s="501"/>
      <c r="H23" s="501"/>
      <c r="I23" s="501"/>
      <c r="J23" s="501"/>
      <c r="K23" s="501"/>
      <c r="L23" s="510"/>
      <c r="M23" s="206"/>
      <c r="N23" s="8"/>
      <c r="O23" s="8"/>
      <c r="P23" s="8"/>
      <c r="Q23" s="8"/>
      <c r="R23" s="8"/>
      <c r="S23" s="8"/>
      <c r="T23" s="8"/>
      <c r="U23" s="8"/>
    </row>
    <row r="24" spans="1:21" s="27" customFormat="1">
      <c r="A24" s="42"/>
      <c r="B24" s="65"/>
      <c r="C24" s="481" t="s">
        <v>228</v>
      </c>
      <c r="D24" s="487">
        <f>$K$53</f>
        <v>0</v>
      </c>
      <c r="E24" s="493"/>
      <c r="F24" s="499" t="str">
        <f>基本情報設定シート!$C$10</f>
        <v>松江市設備導入支援事業補助金</v>
      </c>
      <c r="G24" s="501"/>
      <c r="H24" s="501"/>
      <c r="I24" s="501"/>
      <c r="J24" s="501"/>
      <c r="K24" s="501"/>
      <c r="L24" s="510"/>
      <c r="M24" s="206"/>
      <c r="N24" s="8">
        <v>2</v>
      </c>
      <c r="O24" s="8"/>
      <c r="P24" s="8"/>
      <c r="Q24" s="8"/>
      <c r="R24" s="8"/>
      <c r="S24" s="8"/>
      <c r="T24" s="8"/>
      <c r="U24" s="8"/>
    </row>
    <row r="25" spans="1:21" s="27" customFormat="1">
      <c r="A25" s="42"/>
      <c r="B25" s="65"/>
      <c r="C25" s="482"/>
      <c r="D25" s="176" t="str">
        <f>IF($K$54="","",$K$54)</f>
        <v/>
      </c>
      <c r="E25" s="184"/>
      <c r="F25" s="499"/>
      <c r="G25" s="501"/>
      <c r="H25" s="501"/>
      <c r="I25" s="501"/>
      <c r="J25" s="501"/>
      <c r="K25" s="501"/>
      <c r="L25" s="510"/>
      <c r="M25" s="206"/>
      <c r="N25" s="8"/>
      <c r="O25" s="8"/>
      <c r="P25" s="8"/>
      <c r="Q25" s="8"/>
      <c r="R25" s="8"/>
      <c r="S25" s="8"/>
      <c r="T25" s="8"/>
      <c r="U25" s="8"/>
    </row>
    <row r="26" spans="1:21" s="27" customFormat="1">
      <c r="A26" s="42"/>
      <c r="B26" s="65"/>
      <c r="C26" s="481" t="s">
        <v>229</v>
      </c>
      <c r="D26" s="487">
        <f>IF('(別紙7)変更事業計画書'!$D$40="",'(別紙7)変更事業計画書'!$D$39,'(別紙7)変更事業計画書'!$D$40)</f>
        <v>0</v>
      </c>
      <c r="E26" s="493"/>
      <c r="F26" s="499"/>
      <c r="G26" s="501"/>
      <c r="H26" s="501"/>
      <c r="I26" s="501"/>
      <c r="J26" s="501"/>
      <c r="K26" s="501"/>
      <c r="L26" s="510"/>
      <c r="M26" s="206"/>
      <c r="N26" s="8">
        <v>3</v>
      </c>
      <c r="O26" s="8"/>
      <c r="P26" s="8"/>
      <c r="Q26" s="8"/>
      <c r="R26" s="8"/>
      <c r="S26" s="8"/>
      <c r="T26" s="8"/>
      <c r="U26" s="8"/>
    </row>
    <row r="27" spans="1:21" s="27" customFormat="1">
      <c r="A27" s="42"/>
      <c r="B27" s="65"/>
      <c r="C27" s="482"/>
      <c r="D27" s="232"/>
      <c r="E27" s="494"/>
      <c r="F27" s="167"/>
      <c r="G27" s="502"/>
      <c r="H27" s="502"/>
      <c r="I27" s="502"/>
      <c r="J27" s="502"/>
      <c r="K27" s="502"/>
      <c r="L27" s="172"/>
      <c r="M27" s="206"/>
      <c r="N27" s="8"/>
      <c r="O27" s="8"/>
      <c r="P27" s="8"/>
      <c r="Q27" s="8"/>
      <c r="R27" s="8"/>
      <c r="S27" s="8"/>
      <c r="T27" s="8"/>
      <c r="U27" s="8"/>
    </row>
    <row r="28" spans="1:21" s="27" customFormat="1">
      <c r="A28" s="42"/>
      <c r="B28" s="65"/>
      <c r="C28" s="48" t="s">
        <v>231</v>
      </c>
      <c r="D28" s="488">
        <f>E51</f>
        <v>0</v>
      </c>
      <c r="E28" s="488"/>
      <c r="F28" s="145"/>
      <c r="G28" s="145"/>
      <c r="H28" s="145"/>
      <c r="I28" s="145"/>
      <c r="J28" s="145"/>
      <c r="K28" s="145"/>
      <c r="L28" s="145"/>
      <c r="M28" s="206"/>
      <c r="N28" s="8">
        <v>4</v>
      </c>
      <c r="O28" s="8"/>
      <c r="P28" s="8"/>
      <c r="Q28" s="8"/>
      <c r="R28" s="8"/>
      <c r="S28" s="8"/>
      <c r="T28" s="8"/>
      <c r="U28" s="8"/>
    </row>
    <row r="29" spans="1:21" s="27" customFormat="1">
      <c r="A29" s="42"/>
      <c r="B29" s="65"/>
      <c r="C29" s="48"/>
      <c r="D29" s="97" t="str">
        <f>IF($D$25="","",$E$52)</f>
        <v/>
      </c>
      <c r="E29" s="97"/>
      <c r="F29" s="145"/>
      <c r="G29" s="145"/>
      <c r="H29" s="145"/>
      <c r="I29" s="145"/>
      <c r="J29" s="145"/>
      <c r="K29" s="145"/>
      <c r="L29" s="145"/>
      <c r="M29" s="206"/>
      <c r="N29" s="8"/>
      <c r="O29" s="8"/>
      <c r="P29" s="8"/>
      <c r="Q29" s="8"/>
      <c r="R29" s="8"/>
      <c r="S29" s="8"/>
      <c r="T29" s="8"/>
      <c r="U29" s="8"/>
    </row>
    <row r="30" spans="1:21" s="27" customFormat="1">
      <c r="A30" s="42"/>
      <c r="B30" s="65"/>
      <c r="C30" s="483"/>
      <c r="D30" s="70"/>
      <c r="E30" s="70"/>
      <c r="F30" s="33"/>
      <c r="G30" s="33"/>
      <c r="H30" s="33"/>
      <c r="I30" s="33"/>
      <c r="J30" s="33"/>
      <c r="K30" s="33"/>
      <c r="L30" s="33"/>
      <c r="M30" s="206"/>
      <c r="N30" s="8"/>
      <c r="O30" s="8"/>
      <c r="P30" s="8"/>
      <c r="Q30" s="8"/>
      <c r="R30" s="8"/>
      <c r="S30" s="8"/>
      <c r="T30" s="8"/>
      <c r="U30" s="8"/>
    </row>
    <row r="31" spans="1:21" s="27" customFormat="1">
      <c r="A31" s="42"/>
      <c r="B31" s="65"/>
      <c r="C31" s="83" t="s">
        <v>44</v>
      </c>
      <c r="D31" s="70"/>
      <c r="E31" s="33"/>
      <c r="F31" s="33"/>
      <c r="G31" s="33"/>
      <c r="H31" s="33"/>
      <c r="I31" s="33"/>
      <c r="J31" s="33"/>
      <c r="K31" s="33"/>
      <c r="L31" s="183" t="s">
        <v>225</v>
      </c>
      <c r="M31" s="206"/>
      <c r="N31" s="8"/>
      <c r="O31" s="8"/>
      <c r="P31" s="8"/>
      <c r="Q31" s="8"/>
      <c r="R31" s="8"/>
      <c r="S31" s="8"/>
      <c r="T31" s="8"/>
      <c r="U31" s="8"/>
    </row>
    <row r="32" spans="1:21" s="27" customFormat="1">
      <c r="A32" s="42"/>
      <c r="B32" s="65"/>
      <c r="C32" s="83"/>
      <c r="D32" s="70"/>
      <c r="E32" s="33"/>
      <c r="F32" s="33"/>
      <c r="G32" s="33"/>
      <c r="H32" s="33"/>
      <c r="I32" s="33"/>
      <c r="J32" s="33"/>
      <c r="K32" s="33"/>
      <c r="L32" s="183" t="s">
        <v>230</v>
      </c>
      <c r="M32" s="206"/>
      <c r="N32" s="8"/>
      <c r="O32" s="8"/>
      <c r="P32" s="8"/>
      <c r="Q32" s="8"/>
      <c r="R32" s="8"/>
      <c r="S32" s="8"/>
      <c r="T32" s="8"/>
      <c r="U32" s="8"/>
    </row>
    <row r="33" spans="1:21" s="27" customFormat="1" ht="30" customHeight="1">
      <c r="A33" s="42"/>
      <c r="B33" s="65"/>
      <c r="C33" s="49" t="s">
        <v>193</v>
      </c>
      <c r="D33" s="89"/>
      <c r="E33" s="122" t="s">
        <v>232</v>
      </c>
      <c r="F33" s="147"/>
      <c r="G33" s="152" t="s">
        <v>260</v>
      </c>
      <c r="H33" s="152"/>
      <c r="I33" s="152"/>
      <c r="J33" s="152"/>
      <c r="K33" s="122" t="s">
        <v>233</v>
      </c>
      <c r="L33" s="147"/>
      <c r="M33" s="206"/>
      <c r="N33" s="8"/>
      <c r="O33" s="8"/>
      <c r="P33" s="8"/>
      <c r="Q33" s="8"/>
      <c r="R33" s="8"/>
      <c r="S33" s="8"/>
      <c r="T33" s="8"/>
      <c r="U33" s="8"/>
    </row>
    <row r="34" spans="1:21" s="27" customFormat="1" ht="30" customHeight="1">
      <c r="A34" s="42"/>
      <c r="B34" s="65"/>
      <c r="C34" s="50"/>
      <c r="D34" s="90"/>
      <c r="E34" s="123"/>
      <c r="F34" s="148"/>
      <c r="G34" s="152" t="s">
        <v>261</v>
      </c>
      <c r="H34" s="152"/>
      <c r="I34" s="166" t="s">
        <v>229</v>
      </c>
      <c r="J34" s="166"/>
      <c r="K34" s="123"/>
      <c r="L34" s="148"/>
      <c r="M34" s="206"/>
      <c r="N34" s="8"/>
      <c r="O34" s="8"/>
      <c r="P34" s="8"/>
      <c r="Q34" s="8"/>
      <c r="R34" s="8"/>
      <c r="S34" s="8"/>
      <c r="T34" s="8"/>
      <c r="U34" s="8"/>
    </row>
    <row r="35" spans="1:21" s="27" customFormat="1">
      <c r="A35" s="42"/>
      <c r="B35" s="65"/>
      <c r="C35" s="49" t="str">
        <f>VLOOKUP(基本情報設定シート!$C$11,'プルダウン（事業計画書）'!$D$1:$L$17,$N35+1,0)</f>
        <v>設備本体費</v>
      </c>
      <c r="D35" s="89"/>
      <c r="E35" s="495">
        <f>IF('(別紙7)変更事業計画書'!E49="",INDEX('(別紙7)変更事業計画書'!$E$48:$E$65,MATCH('(別紙8)事業報告書'!$N35,'(別紙7)変更事業計画書'!$N$48:$N$65,0)),INDEX('(別紙7)変更事業計画書'!$E$48:$E$65,MATCH('(別紙8)事業報告書'!$N35,'(別紙7)変更事業計画書'!$N$48:$N$65,0)+1))</f>
        <v>0</v>
      </c>
      <c r="F35" s="500"/>
      <c r="G35" s="495">
        <f>IF('(別紙7)変更事業計画書'!G49="",INDEX('(別紙7)変更事業計画書'!$G$48:$G$65,MATCH('(別紙8)事業報告書'!$N35,'(別紙7)変更事業計画書'!$N$48:$N$65,0)),INDEX('(別紙7)変更事業計画書'!$G$48:$G$65,MATCH('(別紙8)事業報告書'!$N35,'(別紙7)変更事業計画書'!$N$48:$N$65,0)+1))</f>
        <v>0</v>
      </c>
      <c r="H35" s="500"/>
      <c r="I35" s="495">
        <f>IF('(別紙7)変更事業計画書'!I49="",INDEX('(別紙7)変更事業計画書'!$I$48:$I$65,MATCH('(別紙8)事業報告書'!$N35,'(別紙7)変更事業計画書'!$N$48:$N$65,0)),INDEX('(別紙7)変更事業計画書'!$I$48:$I$65,MATCH('(別紙8)事業報告書'!$N35,'(別紙7)変更事業計画書'!$N$48:$N$65,0)+1))</f>
        <v>0</v>
      </c>
      <c r="J35" s="500"/>
      <c r="K35" s="495">
        <f>IFERROR(SUM($E35,-$G35,-$I35),"")</f>
        <v>0</v>
      </c>
      <c r="L35" s="500"/>
      <c r="M35" s="206"/>
      <c r="N35" s="8">
        <v>1</v>
      </c>
      <c r="O35" s="8"/>
      <c r="P35" s="8"/>
      <c r="Q35" s="8"/>
      <c r="R35" s="8"/>
      <c r="S35" s="8"/>
      <c r="T35" s="8"/>
      <c r="U35" s="8"/>
    </row>
    <row r="36" spans="1:21" s="27" customFormat="1">
      <c r="A36" s="42"/>
      <c r="B36" s="65"/>
      <c r="C36" s="50"/>
      <c r="D36" s="90"/>
      <c r="E36" s="153"/>
      <c r="F36" s="160"/>
      <c r="G36" s="153"/>
      <c r="H36" s="160"/>
      <c r="I36" s="153"/>
      <c r="J36" s="160"/>
      <c r="K36" s="177" t="str">
        <f>IF($E36-SUM($G36,$I36)=0,"",$E36-SUM($G36,$I36))</f>
        <v/>
      </c>
      <c r="L36" s="185"/>
      <c r="M36" s="206"/>
      <c r="N36" s="8"/>
      <c r="O36" s="8"/>
      <c r="P36" s="8"/>
      <c r="Q36" s="8"/>
      <c r="R36" s="8"/>
      <c r="S36" s="8"/>
      <c r="T36" s="8"/>
      <c r="U36" s="8"/>
    </row>
    <row r="37" spans="1:21" s="27" customFormat="1">
      <c r="A37" s="42"/>
      <c r="B37" s="65"/>
      <c r="C37" s="484" t="str">
        <f>VLOOKUP(基本情報設定シート!$C$11,'プルダウン（事業計画書）'!$D$1:$L$17,$N37+1,0)</f>
        <v>その他導入に
要する経費</v>
      </c>
      <c r="D37" s="489"/>
      <c r="E37" s="495">
        <f>IF('(別紙7)変更事業計画書'!E51="",INDEX('(別紙7)変更事業計画書'!$E$48:$E$65,MATCH('(別紙8)事業報告書'!$N37,'(別紙7)変更事業計画書'!$N$48:$N$65,0)),INDEX('(別紙7)変更事業計画書'!$E$48:$E$65,MATCH('(別紙8)事業報告書'!$N37,'(別紙7)変更事業計画書'!$N$48:$N$65,0)+1))</f>
        <v>0</v>
      </c>
      <c r="F37" s="500"/>
      <c r="G37" s="495">
        <f>IF('(別紙7)変更事業計画書'!G51="",INDEX('(別紙7)変更事業計画書'!$G$48:$G$65,MATCH('(別紙8)事業報告書'!$N37,'(別紙7)変更事業計画書'!$N$48:$N$65,0)),INDEX('(別紙7)変更事業計画書'!$G$48:$G$65,MATCH('(別紙8)事業報告書'!$N37,'(別紙7)変更事業計画書'!$N$48:$N$65,0)+1))</f>
        <v>0</v>
      </c>
      <c r="H37" s="500"/>
      <c r="I37" s="495">
        <f>IF('(別紙7)変更事業計画書'!I51="",INDEX('(別紙7)変更事業計画書'!$I$48:$I$65,MATCH('(別紙8)事業報告書'!$N37,'(別紙7)変更事業計画書'!$N$48:$N$65,0)),INDEX('(別紙7)変更事業計画書'!$I$48:$I$65,MATCH('(別紙8)事業報告書'!$N37,'(別紙7)変更事業計画書'!$N$48:$N$65,0)+1))</f>
        <v>0</v>
      </c>
      <c r="J37" s="500"/>
      <c r="K37" s="495">
        <f>IFERROR(SUM($E37,-$G37,-$I37),"")</f>
        <v>0</v>
      </c>
      <c r="L37" s="500"/>
      <c r="M37" s="206"/>
      <c r="N37" s="8">
        <v>2</v>
      </c>
      <c r="O37" s="8"/>
      <c r="P37" s="8"/>
      <c r="Q37" s="8"/>
      <c r="R37" s="8"/>
      <c r="S37" s="8"/>
      <c r="T37" s="8"/>
      <c r="U37" s="8"/>
    </row>
    <row r="38" spans="1:21" s="27" customFormat="1">
      <c r="A38" s="42"/>
      <c r="B38" s="65"/>
      <c r="C38" s="485"/>
      <c r="D38" s="490"/>
      <c r="E38" s="153"/>
      <c r="F38" s="160"/>
      <c r="G38" s="153"/>
      <c r="H38" s="160"/>
      <c r="I38" s="153"/>
      <c r="J38" s="160"/>
      <c r="K38" s="177" t="str">
        <f>IF($E38-SUM($G38,$I38)=0,"",$E38-SUM($G38,$I38))</f>
        <v/>
      </c>
      <c r="L38" s="185"/>
      <c r="M38" s="206"/>
      <c r="N38" s="8"/>
      <c r="O38" s="8"/>
      <c r="P38" s="8"/>
      <c r="Q38" s="8"/>
      <c r="R38" s="8"/>
      <c r="S38" s="8"/>
      <c r="T38" s="8"/>
      <c r="U38" s="8"/>
    </row>
    <row r="39" spans="1:21" s="27" customFormat="1" hidden="1">
      <c r="A39" s="42"/>
      <c r="B39" s="65"/>
      <c r="C39" s="49">
        <f>VLOOKUP(基本情報設定シート!$C$11,'プルダウン（事業計画書）'!$D$1:$L$17,$N39+1,0)</f>
        <v>0</v>
      </c>
      <c r="D39" s="89"/>
      <c r="E39" s="495">
        <f>IF('(別紙7)変更事業計画書'!E53="",INDEX('(別紙7)変更事業計画書'!$E$48:$E$65,MATCH('(別紙8)事業報告書'!$N39,'(別紙7)変更事業計画書'!$N$48:$N$65,0)),INDEX('(別紙7)変更事業計画書'!$E$48:$E$65,MATCH('(別紙8)事業報告書'!$N39,'(別紙7)変更事業計画書'!$N$48:$N$65,0)+1))</f>
        <v>0</v>
      </c>
      <c r="F39" s="500"/>
      <c r="G39" s="495">
        <f>IF('(別紙7)変更事業計画書'!G53="",INDEX('(別紙7)変更事業計画書'!$G$48:$G$65,MATCH('(別紙8)事業報告書'!$N39,'(別紙7)変更事業計画書'!$N$48:$N$65,0)),INDEX('(別紙7)変更事業計画書'!$G$48:$G$65,MATCH('(別紙8)事業報告書'!$N39,'(別紙7)変更事業計画書'!$N$48:$N$65,0)+1))</f>
        <v>0</v>
      </c>
      <c r="H39" s="500"/>
      <c r="I39" s="495">
        <f>IF('(別紙7)変更事業計画書'!I53="",INDEX('(別紙7)変更事業計画書'!$I$48:$I$65,MATCH('(別紙8)事業報告書'!$N39,'(別紙7)変更事業計画書'!$N$48:$N$65,0)),INDEX('(別紙7)変更事業計画書'!$I$48:$I$65,MATCH('(別紙8)事業報告書'!$N39,'(別紙7)変更事業計画書'!$N$48:$N$65,0)+1))</f>
        <v>0</v>
      </c>
      <c r="J39" s="500"/>
      <c r="K39" s="495">
        <f>IFERROR(SUM($E39,-$G39,-$I39),"")</f>
        <v>0</v>
      </c>
      <c r="L39" s="500"/>
      <c r="M39" s="206"/>
      <c r="N39" s="8">
        <v>3</v>
      </c>
      <c r="O39" s="8"/>
      <c r="P39" s="8"/>
      <c r="Q39" s="8"/>
      <c r="R39" s="8"/>
      <c r="S39" s="8"/>
      <c r="T39" s="8"/>
      <c r="U39" s="8"/>
    </row>
    <row r="40" spans="1:21" s="27" customFormat="1" hidden="1">
      <c r="A40" s="42"/>
      <c r="B40" s="65"/>
      <c r="C40" s="50"/>
      <c r="D40" s="90"/>
      <c r="E40" s="153"/>
      <c r="F40" s="160"/>
      <c r="G40" s="153"/>
      <c r="H40" s="160"/>
      <c r="I40" s="153"/>
      <c r="J40" s="160"/>
      <c r="K40" s="177" t="str">
        <f>IF($E40-SUM($G40,$I40)=0,"",$E40-SUM($G40,$I40))</f>
        <v/>
      </c>
      <c r="L40" s="185"/>
      <c r="M40" s="206"/>
      <c r="N40" s="8"/>
      <c r="O40" s="8"/>
      <c r="P40" s="8"/>
      <c r="Q40" s="8"/>
      <c r="R40" s="8"/>
      <c r="S40" s="8"/>
      <c r="T40" s="8"/>
      <c r="U40" s="8"/>
    </row>
    <row r="41" spans="1:21" s="27" customFormat="1" hidden="1">
      <c r="A41" s="42"/>
      <c r="B41" s="65"/>
      <c r="C41" s="49">
        <f>VLOOKUP(基本情報設定シート!$C$11,'プルダウン（事業計画書）'!$D$1:$L$17,$N41+1,0)</f>
        <v>0</v>
      </c>
      <c r="D41" s="89"/>
      <c r="E41" s="495">
        <f>IF('(別紙7)変更事業計画書'!E55="",INDEX('(別紙7)変更事業計画書'!$E$48:$E$65,MATCH('(別紙8)事業報告書'!$N41,'(別紙7)変更事業計画書'!$N$48:$N$65,0)),INDEX('(別紙7)変更事業計画書'!$E$48:$E$65,MATCH('(別紙8)事業報告書'!$N41,'(別紙7)変更事業計画書'!$N$48:$N$65,0)+1))</f>
        <v>0</v>
      </c>
      <c r="F41" s="500"/>
      <c r="G41" s="495">
        <f>IF('(別紙7)変更事業計画書'!G55="",INDEX('(別紙7)変更事業計画書'!$G$48:$G$65,MATCH('(別紙8)事業報告書'!$N41,'(別紙7)変更事業計画書'!$N$48:$N$65,0)),INDEX('(別紙7)変更事業計画書'!$G$48:$G$65,MATCH('(別紙8)事業報告書'!$N41,'(別紙7)変更事業計画書'!$N$48:$N$65,0)+1))</f>
        <v>0</v>
      </c>
      <c r="H41" s="500"/>
      <c r="I41" s="495">
        <f>IF('(別紙7)変更事業計画書'!I55="",INDEX('(別紙7)変更事業計画書'!$I$48:$I$65,MATCH('(別紙8)事業報告書'!$N41,'(別紙7)変更事業計画書'!$N$48:$N$65,0)),INDEX('(別紙7)変更事業計画書'!$I$48:$I$65,MATCH('(別紙8)事業報告書'!$N41,'(別紙7)変更事業計画書'!$N$48:$N$65,0)+1))</f>
        <v>0</v>
      </c>
      <c r="J41" s="500"/>
      <c r="K41" s="495">
        <f>IFERROR(SUM($E41,-$G41,-$I41),"")</f>
        <v>0</v>
      </c>
      <c r="L41" s="500"/>
      <c r="M41" s="206"/>
      <c r="N41" s="8">
        <v>4</v>
      </c>
      <c r="O41" s="8"/>
      <c r="P41" s="8"/>
      <c r="Q41" s="8"/>
      <c r="R41" s="8"/>
      <c r="S41" s="8"/>
      <c r="T41" s="8"/>
      <c r="U41" s="8"/>
    </row>
    <row r="42" spans="1:21" s="27" customFormat="1" hidden="1">
      <c r="A42" s="42"/>
      <c r="B42" s="65"/>
      <c r="C42" s="50"/>
      <c r="D42" s="90"/>
      <c r="E42" s="153"/>
      <c r="F42" s="160"/>
      <c r="G42" s="153"/>
      <c r="H42" s="160"/>
      <c r="I42" s="153"/>
      <c r="J42" s="160"/>
      <c r="K42" s="177" t="str">
        <f>IF($E42-SUM($G42,$I42)=0,"",$E42-SUM($G42,$I42))</f>
        <v/>
      </c>
      <c r="L42" s="185"/>
      <c r="M42" s="206"/>
      <c r="N42" s="8"/>
      <c r="O42" s="8"/>
      <c r="P42" s="8"/>
      <c r="Q42" s="8"/>
      <c r="R42" s="8"/>
      <c r="S42" s="8"/>
      <c r="T42" s="8"/>
      <c r="U42" s="8"/>
    </row>
    <row r="43" spans="1:21" s="27" customFormat="1" hidden="1">
      <c r="A43" s="42"/>
      <c r="B43" s="65"/>
      <c r="C43" s="49">
        <f>VLOOKUP(基本情報設定シート!$C$11,'プルダウン（事業計画書）'!$D$1:$L$17,$N43+1,0)</f>
        <v>0</v>
      </c>
      <c r="D43" s="89"/>
      <c r="E43" s="495">
        <f>IF('(別紙7)変更事業計画書'!E57="",INDEX('(別紙7)変更事業計画書'!$E$48:$E$65,MATCH('(別紙8)事業報告書'!$N43,'(別紙7)変更事業計画書'!$N$48:$N$65,0)),INDEX('(別紙7)変更事業計画書'!$E$48:$E$65,MATCH('(別紙8)事業報告書'!$N43,'(別紙7)変更事業計画書'!$N$48:$N$65,0)+1))</f>
        <v>0</v>
      </c>
      <c r="F43" s="500"/>
      <c r="G43" s="495">
        <f>IF('(別紙7)変更事業計画書'!G57="",INDEX('(別紙7)変更事業計画書'!$G$48:$G$65,MATCH('(別紙8)事業報告書'!$N43,'(別紙7)変更事業計画書'!$N$48:$N$65,0)),INDEX('(別紙7)変更事業計画書'!$G$48:$G$65,MATCH('(別紙8)事業報告書'!$N43,'(別紙7)変更事業計画書'!$N$48:$N$65,0)+1))</f>
        <v>0</v>
      </c>
      <c r="H43" s="500"/>
      <c r="I43" s="495">
        <f>IF('(別紙7)変更事業計画書'!I57="",INDEX('(別紙7)変更事業計画書'!$I$48:$I$65,MATCH('(別紙8)事業報告書'!$N43,'(別紙7)変更事業計画書'!$N$48:$N$65,0)),INDEX('(別紙7)変更事業計画書'!$I$48:$I$65,MATCH('(別紙8)事業報告書'!$N43,'(別紙7)変更事業計画書'!$N$48:$N$65,0)+1))</f>
        <v>0</v>
      </c>
      <c r="J43" s="500"/>
      <c r="K43" s="495">
        <f>IFERROR(SUM($E43,-$G43,-$I43),"")</f>
        <v>0</v>
      </c>
      <c r="L43" s="500"/>
      <c r="M43" s="206"/>
      <c r="N43" s="8">
        <v>5</v>
      </c>
      <c r="O43" s="8"/>
      <c r="P43" s="8"/>
      <c r="Q43" s="8"/>
      <c r="R43" s="8"/>
      <c r="S43" s="8"/>
      <c r="T43" s="8"/>
      <c r="U43" s="8"/>
    </row>
    <row r="44" spans="1:21" s="27" customFormat="1" hidden="1">
      <c r="A44" s="42"/>
      <c r="B44" s="65"/>
      <c r="C44" s="50"/>
      <c r="D44" s="90"/>
      <c r="E44" s="125"/>
      <c r="F44" s="149"/>
      <c r="G44" s="153"/>
      <c r="H44" s="160"/>
      <c r="I44" s="153"/>
      <c r="J44" s="160"/>
      <c r="K44" s="177" t="str">
        <f>IF($E44-SUM($G44,$I44)=0,"",$E44-SUM($G44,$I44))</f>
        <v/>
      </c>
      <c r="L44" s="185"/>
      <c r="M44" s="206"/>
      <c r="N44" s="8"/>
      <c r="O44" s="8"/>
      <c r="P44" s="8"/>
      <c r="Q44" s="8"/>
      <c r="R44" s="8"/>
      <c r="S44" s="8"/>
      <c r="T44" s="8"/>
      <c r="U44" s="8"/>
    </row>
    <row r="45" spans="1:21" s="27" customFormat="1" hidden="1">
      <c r="A45" s="42"/>
      <c r="B45" s="65"/>
      <c r="C45" s="49">
        <f>VLOOKUP(基本情報設定シート!$C$11,'プルダウン（事業計画書）'!$D$1:$L$17,$N45+1,0)</f>
        <v>0</v>
      </c>
      <c r="D45" s="89"/>
      <c r="E45" s="495">
        <f>IF('(別紙7)変更事業計画書'!E59="",INDEX('(別紙7)変更事業計画書'!$E$48:$E$65,MATCH('(別紙8)事業報告書'!$N45,'(別紙7)変更事業計画書'!$N$48:$N$65,0)),INDEX('(別紙7)変更事業計画書'!$E$48:$E$65,MATCH('(別紙8)事業報告書'!$N45,'(別紙7)変更事業計画書'!$N$48:$N$65,0)+1))</f>
        <v>0</v>
      </c>
      <c r="F45" s="500"/>
      <c r="G45" s="495">
        <f>IF('(別紙7)変更事業計画書'!G59="",INDEX('(別紙7)変更事業計画書'!$G$48:$G$65,MATCH('(別紙8)事業報告書'!$N45,'(別紙7)変更事業計画書'!$N$48:$N$65,0)),INDEX('(別紙7)変更事業計画書'!$G$48:$G$65,MATCH('(別紙8)事業報告書'!$N45,'(別紙7)変更事業計画書'!$N$48:$N$65,0)+1))</f>
        <v>0</v>
      </c>
      <c r="H45" s="500"/>
      <c r="I45" s="495">
        <f>IF('(別紙7)変更事業計画書'!I59="",INDEX('(別紙7)変更事業計画書'!$I$48:$I$65,MATCH('(別紙8)事業報告書'!$N45,'(別紙7)変更事業計画書'!$N$48:$N$65,0)),INDEX('(別紙7)変更事業計画書'!$I$48:$I$65,MATCH('(別紙8)事業報告書'!$N45,'(別紙7)変更事業計画書'!$N$48:$N$65,0)+1))</f>
        <v>0</v>
      </c>
      <c r="J45" s="500"/>
      <c r="K45" s="495">
        <f>IFERROR(SUM($E45,-$G45,-$I45),"")</f>
        <v>0</v>
      </c>
      <c r="L45" s="500"/>
      <c r="M45" s="206"/>
      <c r="N45" s="8">
        <v>6</v>
      </c>
      <c r="O45" s="8"/>
      <c r="P45" s="8"/>
      <c r="Q45" s="8"/>
      <c r="R45" s="8"/>
      <c r="S45" s="8"/>
      <c r="T45" s="8"/>
      <c r="U45" s="8"/>
    </row>
    <row r="46" spans="1:21" s="27" customFormat="1" hidden="1">
      <c r="A46" s="42"/>
      <c r="B46" s="65"/>
      <c r="C46" s="50"/>
      <c r="D46" s="90"/>
      <c r="E46" s="125"/>
      <c r="F46" s="149"/>
      <c r="G46" s="125"/>
      <c r="H46" s="149"/>
      <c r="I46" s="125"/>
      <c r="J46" s="149"/>
      <c r="K46" s="177" t="str">
        <f>IF($E46-SUM($G46,$I46)=0,"",$E46-SUM($G46,$I46))</f>
        <v/>
      </c>
      <c r="L46" s="185"/>
      <c r="M46" s="206"/>
      <c r="N46" s="8"/>
      <c r="O46" s="8"/>
      <c r="P46" s="8"/>
      <c r="Q46" s="8"/>
      <c r="R46" s="8"/>
      <c r="S46" s="8"/>
      <c r="T46" s="8"/>
      <c r="U46" s="8"/>
    </row>
    <row r="47" spans="1:21" s="27" customFormat="1" hidden="1">
      <c r="A47" s="42"/>
      <c r="B47" s="65"/>
      <c r="C47" s="49">
        <f>VLOOKUP(基本情報設定シート!$C$11,'プルダウン（事業計画書）'!$D$1:$L$17,$N47+1,0)</f>
        <v>0</v>
      </c>
      <c r="D47" s="89"/>
      <c r="E47" s="495">
        <f>IF('(別紙7)変更事業計画書'!E61="",INDEX('(別紙7)変更事業計画書'!$E$48:$E$65,MATCH('(別紙8)事業報告書'!$N47,'(別紙7)変更事業計画書'!$N$48:$N$65,0)),INDEX('(別紙7)変更事業計画書'!$E$48:$E$65,MATCH('(別紙8)事業報告書'!$N47,'(別紙7)変更事業計画書'!$N$48:$N$65,0)+1))</f>
        <v>0</v>
      </c>
      <c r="F47" s="500"/>
      <c r="G47" s="495">
        <f>IF('(別紙7)変更事業計画書'!G61="",INDEX('(別紙7)変更事業計画書'!$G$48:$G$65,MATCH('(別紙8)事業報告書'!$N47,'(別紙7)変更事業計画書'!$N$48:$N$65,0)),INDEX('(別紙7)変更事業計画書'!$G$48:$G$65,MATCH('(別紙8)事業報告書'!$N47,'(別紙7)変更事業計画書'!$N$48:$N$65,0)+1))</f>
        <v>0</v>
      </c>
      <c r="H47" s="500"/>
      <c r="I47" s="495">
        <f>IF('(別紙7)変更事業計画書'!I61="",INDEX('(別紙7)変更事業計画書'!$I$48:$I$65,MATCH('(別紙8)事業報告書'!$N47,'(別紙7)変更事業計画書'!$N$48:$N$65,0)),INDEX('(別紙7)変更事業計画書'!$I$48:$I$65,MATCH('(別紙8)事業報告書'!$N47,'(別紙7)変更事業計画書'!$N$48:$N$65,0)+1))</f>
        <v>0</v>
      </c>
      <c r="J47" s="500"/>
      <c r="K47" s="495">
        <f>IFERROR(SUM($E47,-$G47,-$I47),"")</f>
        <v>0</v>
      </c>
      <c r="L47" s="500"/>
      <c r="M47" s="206"/>
      <c r="N47" s="8">
        <v>7</v>
      </c>
      <c r="O47" s="8"/>
      <c r="P47" s="8"/>
      <c r="Q47" s="8"/>
      <c r="R47" s="8"/>
      <c r="S47" s="8"/>
      <c r="T47" s="8"/>
      <c r="U47" s="8"/>
    </row>
    <row r="48" spans="1:21" s="27" customFormat="1" hidden="1">
      <c r="A48" s="42"/>
      <c r="B48" s="65"/>
      <c r="C48" s="50"/>
      <c r="D48" s="90"/>
      <c r="E48" s="125"/>
      <c r="F48" s="149"/>
      <c r="G48" s="125"/>
      <c r="H48" s="149"/>
      <c r="I48" s="125"/>
      <c r="J48" s="149"/>
      <c r="K48" s="177" t="str">
        <f>IF($E48-SUM($G48,$I48)=0,"",$E48-SUM($G48,$I48))</f>
        <v/>
      </c>
      <c r="L48" s="185"/>
      <c r="M48" s="206"/>
      <c r="N48" s="8"/>
      <c r="O48" s="8"/>
      <c r="P48" s="8"/>
      <c r="Q48" s="8"/>
      <c r="R48" s="8"/>
      <c r="S48" s="8"/>
      <c r="T48" s="8"/>
      <c r="U48" s="8"/>
    </row>
    <row r="49" spans="1:21" s="27" customFormat="1" hidden="1">
      <c r="A49" s="42"/>
      <c r="B49" s="65"/>
      <c r="C49" s="49">
        <f>VLOOKUP(基本情報設定シート!$C$11,'プルダウン（事業計画書）'!$D$1:$L$17,$N49+1,0)</f>
        <v>0</v>
      </c>
      <c r="D49" s="89"/>
      <c r="E49" s="495">
        <f>IF('(別紙7)変更事業計画書'!E63="",INDEX('(別紙7)変更事業計画書'!$E$48:$E$65,MATCH('(別紙8)事業報告書'!$N49,'(別紙7)変更事業計画書'!$N$48:$N$65,0)),INDEX('(別紙7)変更事業計画書'!$E$48:$E$65,MATCH('(別紙8)事業報告書'!$N49,'(別紙7)変更事業計画書'!$N$48:$N$65,0)+1))</f>
        <v>0</v>
      </c>
      <c r="F49" s="500"/>
      <c r="G49" s="495">
        <f>IF('(別紙7)変更事業計画書'!G63="",INDEX('(別紙7)変更事業計画書'!$G$48:$G$65,MATCH('(別紙8)事業報告書'!$N49,'(別紙7)変更事業計画書'!$N$48:$N$65,0)),INDEX('(別紙7)変更事業計画書'!$G$48:$G$65,MATCH('(別紙8)事業報告書'!$N49,'(別紙7)変更事業計画書'!$N$48:$N$65,0)+1))</f>
        <v>0</v>
      </c>
      <c r="H49" s="500"/>
      <c r="I49" s="495">
        <f>IF('(別紙7)変更事業計画書'!I63="",INDEX('(別紙7)変更事業計画書'!$I$48:$I$65,MATCH('(別紙8)事業報告書'!$N49,'(別紙7)変更事業計画書'!$N$48:$N$65,0)),INDEX('(別紙7)変更事業計画書'!$I$48:$I$65,MATCH('(別紙8)事業報告書'!$N49,'(別紙7)変更事業計画書'!$N$48:$N$65,0)+1))</f>
        <v>0</v>
      </c>
      <c r="J49" s="500"/>
      <c r="K49" s="495">
        <f>IFERROR(SUM($E49,-$G49,-$I49),"")</f>
        <v>0</v>
      </c>
      <c r="L49" s="500"/>
      <c r="M49" s="206"/>
      <c r="N49" s="8">
        <v>8</v>
      </c>
      <c r="O49" s="8"/>
      <c r="P49" s="8"/>
      <c r="Q49" s="8"/>
      <c r="R49" s="8"/>
      <c r="S49" s="8"/>
      <c r="T49" s="8"/>
      <c r="U49" s="8"/>
    </row>
    <row r="50" spans="1:21" s="27" customFormat="1" hidden="1">
      <c r="A50" s="42"/>
      <c r="B50" s="65"/>
      <c r="C50" s="50"/>
      <c r="D50" s="90"/>
      <c r="E50" s="125"/>
      <c r="F50" s="149"/>
      <c r="G50" s="125"/>
      <c r="H50" s="149"/>
      <c r="I50" s="125"/>
      <c r="J50" s="149"/>
      <c r="K50" s="177" t="str">
        <f>IF($E50-SUM($G50,$I50)=0,"",$E50-SUM($G50,$I50))</f>
        <v/>
      </c>
      <c r="L50" s="185"/>
      <c r="M50" s="206"/>
      <c r="N50" s="8"/>
      <c r="O50" s="8"/>
      <c r="P50" s="8"/>
      <c r="Q50" s="8"/>
      <c r="R50" s="8"/>
      <c r="S50" s="8"/>
      <c r="T50" s="8"/>
      <c r="U50" s="8"/>
    </row>
    <row r="51" spans="1:21" s="27" customFormat="1">
      <c r="A51" s="42"/>
      <c r="B51" s="65"/>
      <c r="C51" s="49" t="s">
        <v>231</v>
      </c>
      <c r="D51" s="89"/>
      <c r="E51" s="495">
        <f>SUM(E35,E37,E39,E41,E43,E45,E47,E49)</f>
        <v>0</v>
      </c>
      <c r="F51" s="500"/>
      <c r="G51" s="495">
        <f>SUM(G35,G37,G39,G41,G43,G45,G47,G49)</f>
        <v>0</v>
      </c>
      <c r="H51" s="500"/>
      <c r="I51" s="495">
        <f>SUM(I35,I37,I39,I41,I43,I45,I47,I49)</f>
        <v>0</v>
      </c>
      <c r="J51" s="500"/>
      <c r="K51" s="495">
        <f>SUM(K35,K37,K39,K41,K43,K45,K47,K49)</f>
        <v>0</v>
      </c>
      <c r="L51" s="500"/>
      <c r="M51" s="206"/>
      <c r="N51" s="8">
        <v>9</v>
      </c>
      <c r="O51" s="8"/>
      <c r="P51" s="8"/>
      <c r="Q51" s="8"/>
      <c r="R51" s="8"/>
      <c r="S51" s="8"/>
      <c r="T51" s="8"/>
      <c r="U51" s="8"/>
    </row>
    <row r="52" spans="1:21" s="27" customFormat="1" ht="19.5">
      <c r="A52" s="43"/>
      <c r="B52" s="65"/>
      <c r="C52" s="50"/>
      <c r="D52" s="90"/>
      <c r="E52" s="126" t="str">
        <f>IF(SUM(E$36,E$38,E$40,E$42,E$44,E$46,E$48,E$50)=0,"",SUM(E$36,E$38,E$40,E$42,E$44,E$46,E$48,E$50))</f>
        <v/>
      </c>
      <c r="F52" s="126"/>
      <c r="G52" s="126" t="str">
        <f>IF(SUM(G$36,G$38,G$40,G$42,G$44,G$46,G$48,G$50)=0,"",SUM(G$36,G$38,G$40,G$42,G$44,G$46,G$48,G$50))</f>
        <v/>
      </c>
      <c r="H52" s="126"/>
      <c r="I52" s="126" t="str">
        <f>IF(SUM(I$36,I$38,I$40,I$42,I$44,I$46,I$48,I$50)=0,"",SUM(I$36,I$38,I$40,I$42,I$44,I$46,I$48,I$50))</f>
        <v/>
      </c>
      <c r="J52" s="126"/>
      <c r="K52" s="126" t="str">
        <f>IF(SUM(K$36,K$38,K$40,K$42,K$44,K$46,K$48,K$50)=0,"",SUM(K$36,K$38,K$40,K$42,K$44,K$46,K$48,K$50))</f>
        <v/>
      </c>
      <c r="L52" s="126"/>
      <c r="M52" s="206"/>
      <c r="N52" s="8"/>
      <c r="O52" s="8"/>
      <c r="P52" s="8"/>
      <c r="Q52" s="8"/>
      <c r="R52" s="8"/>
      <c r="S52" s="8"/>
      <c r="T52" s="8"/>
      <c r="U52" s="8"/>
    </row>
    <row r="53" spans="1:21" s="27" customFormat="1" ht="19.5">
      <c r="A53" s="43"/>
      <c r="B53" s="65"/>
      <c r="C53" s="486" t="s">
        <v>263</v>
      </c>
      <c r="D53" s="486"/>
      <c r="E53" s="486"/>
      <c r="F53" s="486"/>
      <c r="G53" s="486"/>
      <c r="H53" s="486"/>
      <c r="I53" s="486"/>
      <c r="J53" s="505"/>
      <c r="K53" s="508">
        <f>IF($E$4="新分野進出支援事業",$Q$53,IF($O$54&lt;&gt;"有",$O$53,$P$53))</f>
        <v>0</v>
      </c>
      <c r="L53" s="511"/>
      <c r="M53" s="206"/>
      <c r="N53" s="8"/>
      <c r="O53" s="8">
        <f>IF(ROUNDDOWN($K$51/5,-3)&gt;=2000000-$J$56,2000000-$J$56,ROUNDDOWN($K$51/5,-3))</f>
        <v>0</v>
      </c>
      <c r="P53" s="8">
        <f>IF(ROUNDDOWN($K$51/4,-3)&gt;=2000000-$J$56,2000000-$J$56,ROUNDDOWN($K$51/4,-3))</f>
        <v>0</v>
      </c>
      <c r="Q53" s="8">
        <f>IF(ROUNDDOWN($K$51/3,-3)&gt;=3000000-$J$56,3000000-$J$56,ROUNDDOWN($K$51/3,-3))</f>
        <v>0</v>
      </c>
      <c r="R53" s="8"/>
      <c r="S53" s="8"/>
      <c r="T53" s="8"/>
      <c r="U53" s="8"/>
    </row>
    <row r="54" spans="1:21" s="27" customFormat="1" ht="19.5">
      <c r="A54" s="43"/>
      <c r="B54" s="65"/>
      <c r="C54" s="486"/>
      <c r="D54" s="486"/>
      <c r="E54" s="486"/>
      <c r="F54" s="486"/>
      <c r="G54" s="486"/>
      <c r="H54" s="486"/>
      <c r="I54" s="486"/>
      <c r="J54" s="505"/>
      <c r="K54" s="509" t="str">
        <f>IF($E$4="新分野進出支援事業",$Q$55,IF($O$54&lt;&gt;"有",$O$55,$P$55))</f>
        <v/>
      </c>
      <c r="L54" s="512"/>
      <c r="M54" s="206"/>
      <c r="N54" s="8"/>
      <c r="O54" s="8" t="str">
        <f>IF('(別紙7)変更事業計画書'!$E$18&lt;&gt;"",'(別紙7)変更事業計画書'!$E$18,'(別紙6)事業計画書'!$E$18)</f>
        <v>無</v>
      </c>
      <c r="P54" s="8"/>
      <c r="Q54" s="8"/>
      <c r="R54" s="8"/>
      <c r="S54" s="8"/>
      <c r="T54" s="8"/>
      <c r="U54" s="8"/>
    </row>
    <row r="55" spans="1:21" s="27" customFormat="1" ht="150" customHeight="1">
      <c r="A55" s="43"/>
      <c r="B55" s="66" t="s">
        <v>330</v>
      </c>
      <c r="C55" s="86"/>
      <c r="D55" s="86"/>
      <c r="E55" s="86"/>
      <c r="F55" s="86"/>
      <c r="G55" s="86"/>
      <c r="H55" s="86"/>
      <c r="I55" s="86"/>
      <c r="J55" s="86"/>
      <c r="K55" s="86"/>
      <c r="L55" s="86"/>
      <c r="M55" s="207"/>
      <c r="N55" s="8"/>
      <c r="O55" s="8" t="str">
        <f>IFERROR(IF(ROUNDDOWN($K$52/5,-3)&gt;=2000000-$J$56,2000000-$J$56,ROUNDDOWN($K$52/5,-3)),"")</f>
        <v/>
      </c>
      <c r="P55" s="8" t="str">
        <f>IFERROR(IF(ROUNDDOWN($K$52/4,-3)&gt;=2000000-$J$56,2000000-$J$56,ROUNDDOWN($K$52/4,-3)),"")</f>
        <v/>
      </c>
      <c r="Q55" s="8" t="str">
        <f>IFERROR(IF(ROUNDDOWN($K$52/3,-3)&gt;=3000000-$J$56,3000000-$J$56,ROUNDDOWN($K$52/3,-3)),"")</f>
        <v/>
      </c>
      <c r="R55" s="8"/>
      <c r="S55" s="8"/>
      <c r="T55" s="8"/>
      <c r="U55" s="8"/>
    </row>
    <row r="56" spans="1:21" s="27" customFormat="1">
      <c r="A56" s="45" t="s">
        <v>278</v>
      </c>
      <c r="B56" s="67" t="s">
        <v>20</v>
      </c>
      <c r="C56" s="87"/>
      <c r="D56" s="99" t="s">
        <v>280</v>
      </c>
      <c r="E56" s="127"/>
      <c r="F56" s="127"/>
      <c r="G56" s="127"/>
      <c r="H56" s="127"/>
      <c r="I56" s="127"/>
      <c r="J56" s="174">
        <f>'(別紙7)変更事業計画書'!J69</f>
        <v>0</v>
      </c>
      <c r="K56" s="179"/>
      <c r="L56" s="127" t="s">
        <v>11</v>
      </c>
      <c r="M56" s="208"/>
      <c r="N56" s="8"/>
      <c r="O56" s="8"/>
      <c r="P56" s="8"/>
      <c r="Q56" s="8"/>
      <c r="R56" s="8"/>
      <c r="S56" s="8"/>
      <c r="T56" s="8"/>
      <c r="U56" s="8"/>
    </row>
    <row r="57" spans="1:21" s="27" customFormat="1" ht="40.5" customHeight="1">
      <c r="A57" s="46"/>
      <c r="B57" s="68"/>
      <c r="C57" s="88"/>
      <c r="D57" s="100"/>
      <c r="E57" s="100"/>
      <c r="F57" s="100"/>
      <c r="G57" s="100"/>
      <c r="H57" s="100"/>
      <c r="I57" s="100"/>
      <c r="J57" s="100"/>
      <c r="K57" s="100"/>
      <c r="L57" s="100"/>
      <c r="M57" s="209"/>
      <c r="N57" s="8"/>
      <c r="O57" s="8"/>
      <c r="P57" s="8"/>
      <c r="Q57" s="8"/>
      <c r="R57" s="8"/>
      <c r="S57" s="8"/>
      <c r="T57" s="8"/>
      <c r="U57" s="8"/>
    </row>
    <row r="58" spans="1:21" s="27" customFormat="1">
      <c r="A58" s="33"/>
      <c r="B58" s="33"/>
      <c r="C58" s="70"/>
      <c r="D58" s="70"/>
      <c r="E58" s="33"/>
      <c r="F58" s="33"/>
      <c r="G58" s="33"/>
      <c r="H58" s="33"/>
      <c r="I58" s="33"/>
      <c r="J58" s="33"/>
      <c r="K58" s="33"/>
      <c r="L58" s="33"/>
      <c r="M58" s="33"/>
      <c r="N58" s="8"/>
      <c r="O58" s="8"/>
      <c r="P58" s="8"/>
      <c r="Q58" s="8"/>
      <c r="R58" s="8"/>
      <c r="S58" s="8"/>
      <c r="T58" s="8"/>
      <c r="U58" s="8"/>
    </row>
    <row r="59" spans="1:21" s="27" customFormat="1">
      <c r="A59" s="33"/>
      <c r="B59" s="33"/>
      <c r="C59" s="70"/>
      <c r="D59" s="70"/>
      <c r="E59" s="33"/>
      <c r="F59" s="33"/>
      <c r="G59" s="33"/>
      <c r="H59" s="33"/>
      <c r="I59" s="33"/>
      <c r="J59" s="33"/>
      <c r="K59" s="33"/>
      <c r="L59" s="33"/>
      <c r="M59" s="33"/>
      <c r="N59" s="8"/>
      <c r="O59" s="8"/>
      <c r="P59" s="8"/>
      <c r="Q59" s="8"/>
      <c r="R59" s="8"/>
      <c r="S59" s="8"/>
      <c r="T59" s="8"/>
      <c r="U59" s="8"/>
    </row>
    <row r="60" spans="1:21" s="27" customFormat="1">
      <c r="A60" s="33"/>
      <c r="B60" s="33"/>
      <c r="C60" s="70"/>
      <c r="D60" s="70"/>
      <c r="E60" s="33"/>
      <c r="F60" s="33"/>
      <c r="G60" s="33"/>
      <c r="H60" s="33"/>
      <c r="I60" s="33"/>
      <c r="J60" s="33"/>
      <c r="K60" s="33"/>
      <c r="L60" s="33"/>
      <c r="M60" s="33"/>
      <c r="N60" s="8"/>
      <c r="O60" s="8"/>
      <c r="P60" s="8"/>
      <c r="Q60" s="8"/>
      <c r="R60" s="8"/>
      <c r="S60" s="8"/>
      <c r="T60" s="8"/>
      <c r="U60" s="8"/>
    </row>
  </sheetData>
  <sheetProtection password="CA99" sheet="1" scenarios="1" formatCells="0" formatRows="0"/>
  <mergeCells count="156">
    <mergeCell ref="A2:M2"/>
    <mergeCell ref="B3:D3"/>
    <mergeCell ref="E3:M3"/>
    <mergeCell ref="B4:D4"/>
    <mergeCell ref="E4:M4"/>
    <mergeCell ref="B5:D5"/>
    <mergeCell ref="E5:M5"/>
    <mergeCell ref="C6:K6"/>
    <mergeCell ref="C7:D7"/>
    <mergeCell ref="C8:E8"/>
    <mergeCell ref="F8:G8"/>
    <mergeCell ref="H8:I8"/>
    <mergeCell ref="J8:L8"/>
    <mergeCell ref="C9:E9"/>
    <mergeCell ref="F9:G9"/>
    <mergeCell ref="H9:I9"/>
    <mergeCell ref="J9:L9"/>
    <mergeCell ref="C10:E10"/>
    <mergeCell ref="F10:G10"/>
    <mergeCell ref="H10:I10"/>
    <mergeCell ref="J10:L10"/>
    <mergeCell ref="B11:M11"/>
    <mergeCell ref="C12:K12"/>
    <mergeCell ref="F13:L13"/>
    <mergeCell ref="F14:L14"/>
    <mergeCell ref="B15:D15"/>
    <mergeCell ref="E15:L15"/>
    <mergeCell ref="B16:D16"/>
    <mergeCell ref="E16:L16"/>
    <mergeCell ref="B17:D17"/>
    <mergeCell ref="E17:L17"/>
    <mergeCell ref="B18:D18"/>
    <mergeCell ref="E18:F18"/>
    <mergeCell ref="J18:K18"/>
    <mergeCell ref="D21:E21"/>
    <mergeCell ref="F21:L21"/>
    <mergeCell ref="D22:E22"/>
    <mergeCell ref="F22:L22"/>
    <mergeCell ref="D23:E23"/>
    <mergeCell ref="F23:L23"/>
    <mergeCell ref="D24:E24"/>
    <mergeCell ref="F24:L24"/>
    <mergeCell ref="D25:E25"/>
    <mergeCell ref="F25:L25"/>
    <mergeCell ref="D26:E26"/>
    <mergeCell ref="F26:L26"/>
    <mergeCell ref="D27:E27"/>
    <mergeCell ref="F27:L27"/>
    <mergeCell ref="D28:E28"/>
    <mergeCell ref="F28:L28"/>
    <mergeCell ref="D29:E29"/>
    <mergeCell ref="F29:L29"/>
    <mergeCell ref="G33:J33"/>
    <mergeCell ref="G34:H34"/>
    <mergeCell ref="I34:J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K53:L53"/>
    <mergeCell ref="K54:L54"/>
    <mergeCell ref="B55:M55"/>
    <mergeCell ref="D56:I56"/>
    <mergeCell ref="J56:K56"/>
    <mergeCell ref="L56:M56"/>
    <mergeCell ref="D57:M57"/>
    <mergeCell ref="B13:D14"/>
    <mergeCell ref="C22:C23"/>
    <mergeCell ref="C24:C25"/>
    <mergeCell ref="C26:C27"/>
    <mergeCell ref="C28:C29"/>
    <mergeCell ref="C33:D34"/>
    <mergeCell ref="E33:F34"/>
    <mergeCell ref="K33:L34"/>
    <mergeCell ref="C35:D36"/>
    <mergeCell ref="C37:D38"/>
    <mergeCell ref="C39:D40"/>
    <mergeCell ref="C41:D42"/>
    <mergeCell ref="C43:D44"/>
    <mergeCell ref="C45:D46"/>
    <mergeCell ref="C47:D48"/>
    <mergeCell ref="C49:D50"/>
    <mergeCell ref="C51:D52"/>
    <mergeCell ref="C53:J54"/>
    <mergeCell ref="A56:A57"/>
    <mergeCell ref="B56:C57"/>
    <mergeCell ref="A4:A18"/>
    <mergeCell ref="A19:A55"/>
  </mergeCells>
  <phoneticPr fontId="3"/>
  <dataValidations count="1">
    <dataValidation operator="greaterThanOrEqual" allowBlank="1" showDropDown="0" showInputMessage="1" showErrorMessage="1" sqref="C24 C20:C22 C51 D26:D32 C28 C26 D20:D23 C35 E51:E52 I45 E35:E45 I35 B58:M1048576 H31:L31 I51:I52 C31:C33 E31:E33 L32 K32:K33 H32:J32 F19:F32 B19:D19 G19:L21 I37 I39 I41 I43 C49 C47 B6:M10 E49 D57 C53 I49 I47 E47 C37 C39 C41 C43 C45 G31:G52 B20:B56 E19:E21 B12:M18 M19:M54 K35:K54 B1:B4 C1:D3 E1:E4 F1:M3"/>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8"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349"/>
    <col min="2" max="2" width="2" style="349" customWidth="1"/>
    <col min="3" max="3" width="4.625" style="349" customWidth="1"/>
    <col min="4" max="241" width="3" style="349"/>
    <col min="242" max="242" width="3.5" style="349" bestFit="1" customWidth="1"/>
    <col min="243" max="497" width="3" style="349"/>
    <col min="498" max="498" width="3.5" style="349" bestFit="1" customWidth="1"/>
    <col min="499" max="753" width="3" style="349"/>
    <col min="754" max="754" width="3.5" style="349" bestFit="1" customWidth="1"/>
    <col min="755" max="1009" width="3" style="349"/>
    <col min="1010" max="1010" width="3.5" style="349" bestFit="1" customWidth="1"/>
    <col min="1011" max="1265" width="3" style="349"/>
    <col min="1266" max="1266" width="3.5" style="349" bestFit="1" customWidth="1"/>
    <col min="1267" max="1521" width="3" style="349"/>
    <col min="1522" max="1522" width="3.5" style="349" bestFit="1" customWidth="1"/>
    <col min="1523" max="1777" width="3" style="349"/>
    <col min="1778" max="1778" width="3.5" style="349" bestFit="1" customWidth="1"/>
    <col min="1779" max="2033" width="3" style="349"/>
    <col min="2034" max="2034" width="3.5" style="349" bestFit="1" customWidth="1"/>
    <col min="2035" max="2289" width="3" style="349"/>
    <col min="2290" max="2290" width="3.5" style="349" bestFit="1" customWidth="1"/>
    <col min="2291" max="2545" width="3" style="349"/>
    <col min="2546" max="2546" width="3.5" style="349" bestFit="1" customWidth="1"/>
    <col min="2547" max="2801" width="3" style="349"/>
    <col min="2802" max="2802" width="3.5" style="349" bestFit="1" customWidth="1"/>
    <col min="2803" max="3057" width="3" style="349"/>
    <col min="3058" max="3058" width="3.5" style="349" bestFit="1" customWidth="1"/>
    <col min="3059" max="3313" width="3" style="349"/>
    <col min="3314" max="3314" width="3.5" style="349" bestFit="1" customWidth="1"/>
    <col min="3315" max="3569" width="3" style="349"/>
    <col min="3570" max="3570" width="3.5" style="349" bestFit="1" customWidth="1"/>
    <col min="3571" max="3825" width="3" style="349"/>
    <col min="3826" max="3826" width="3.5" style="349" bestFit="1" customWidth="1"/>
    <col min="3827" max="4081" width="3" style="349"/>
    <col min="4082" max="4082" width="3.5" style="349" bestFit="1" customWidth="1"/>
    <col min="4083" max="4337" width="3" style="349"/>
    <col min="4338" max="4338" width="3.5" style="349" bestFit="1" customWidth="1"/>
    <col min="4339" max="4593" width="3" style="349"/>
    <col min="4594" max="4594" width="3.5" style="349" bestFit="1" customWidth="1"/>
    <col min="4595" max="4849" width="3" style="349"/>
    <col min="4850" max="4850" width="3.5" style="349" bestFit="1" customWidth="1"/>
    <col min="4851" max="5105" width="3" style="349"/>
    <col min="5106" max="5106" width="3.5" style="349" bestFit="1" customWidth="1"/>
    <col min="5107" max="5361" width="3" style="349"/>
    <col min="5362" max="5362" width="3.5" style="349" bestFit="1" customWidth="1"/>
    <col min="5363" max="5617" width="3" style="349"/>
    <col min="5618" max="5618" width="3.5" style="349" bestFit="1" customWidth="1"/>
    <col min="5619" max="5873" width="3" style="349"/>
    <col min="5874" max="5874" width="3.5" style="349" bestFit="1" customWidth="1"/>
    <col min="5875" max="6129" width="3" style="349"/>
    <col min="6130" max="6130" width="3.5" style="349" bestFit="1" customWidth="1"/>
    <col min="6131" max="6385" width="3" style="349"/>
    <col min="6386" max="6386" width="3.5" style="349" bestFit="1" customWidth="1"/>
    <col min="6387" max="6641" width="3" style="349"/>
    <col min="6642" max="6642" width="3.5" style="349" bestFit="1" customWidth="1"/>
    <col min="6643" max="6897" width="3" style="349"/>
    <col min="6898" max="6898" width="3.5" style="349" bestFit="1" customWidth="1"/>
    <col min="6899" max="7153" width="3" style="349"/>
    <col min="7154" max="7154" width="3.5" style="349" bestFit="1" customWidth="1"/>
    <col min="7155" max="7409" width="3" style="349"/>
    <col min="7410" max="7410" width="3.5" style="349" bestFit="1" customWidth="1"/>
    <col min="7411" max="7665" width="3" style="349"/>
    <col min="7666" max="7666" width="3.5" style="349" bestFit="1" customWidth="1"/>
    <col min="7667" max="7921" width="3" style="349"/>
    <col min="7922" max="7922" width="3.5" style="349" bestFit="1" customWidth="1"/>
    <col min="7923" max="8177" width="3" style="349"/>
    <col min="8178" max="8178" width="3.5" style="349" bestFit="1" customWidth="1"/>
    <col min="8179" max="8433" width="3" style="349"/>
    <col min="8434" max="8434" width="3.5" style="349" bestFit="1" customWidth="1"/>
    <col min="8435" max="8689" width="3" style="349"/>
    <col min="8690" max="8690" width="3.5" style="349" bestFit="1" customWidth="1"/>
    <col min="8691" max="8945" width="3" style="349"/>
    <col min="8946" max="8946" width="3.5" style="349" bestFit="1" customWidth="1"/>
    <col min="8947" max="9201" width="3" style="349"/>
    <col min="9202" max="9202" width="3.5" style="349" bestFit="1" customWidth="1"/>
    <col min="9203" max="9457" width="3" style="349"/>
    <col min="9458" max="9458" width="3.5" style="349" bestFit="1" customWidth="1"/>
    <col min="9459" max="9713" width="3" style="349"/>
    <col min="9714" max="9714" width="3.5" style="349" bestFit="1" customWidth="1"/>
    <col min="9715" max="9969" width="3" style="349"/>
    <col min="9970" max="9970" width="3.5" style="349" bestFit="1" customWidth="1"/>
    <col min="9971" max="10225" width="3" style="349"/>
    <col min="10226" max="10226" width="3.5" style="349" bestFit="1" customWidth="1"/>
    <col min="10227" max="10481" width="3" style="349"/>
    <col min="10482" max="10482" width="3.5" style="349" bestFit="1" customWidth="1"/>
    <col min="10483" max="10737" width="3" style="349"/>
    <col min="10738" max="10738" width="3.5" style="349" bestFit="1" customWidth="1"/>
    <col min="10739" max="10993" width="3" style="349"/>
    <col min="10994" max="10994" width="3.5" style="349" bestFit="1" customWidth="1"/>
    <col min="10995" max="11249" width="3" style="349"/>
    <col min="11250" max="11250" width="3.5" style="349" bestFit="1" customWidth="1"/>
    <col min="11251" max="11505" width="3" style="349"/>
    <col min="11506" max="11506" width="3.5" style="349" bestFit="1" customWidth="1"/>
    <col min="11507" max="11761" width="3" style="349"/>
    <col min="11762" max="11762" width="3.5" style="349" bestFit="1" customWidth="1"/>
    <col min="11763" max="12017" width="3" style="349"/>
    <col min="12018" max="12018" width="3.5" style="349" bestFit="1" customWidth="1"/>
    <col min="12019" max="12273" width="3" style="349"/>
    <col min="12274" max="12274" width="3.5" style="349" bestFit="1" customWidth="1"/>
    <col min="12275" max="12529" width="3" style="349"/>
    <col min="12530" max="12530" width="3.5" style="349" bestFit="1" customWidth="1"/>
    <col min="12531" max="12785" width="3" style="349"/>
    <col min="12786" max="12786" width="3.5" style="349" bestFit="1" customWidth="1"/>
    <col min="12787" max="13041" width="3" style="349"/>
    <col min="13042" max="13042" width="3.5" style="349" bestFit="1" customWidth="1"/>
    <col min="13043" max="13297" width="3" style="349"/>
    <col min="13298" max="13298" width="3.5" style="349" bestFit="1" customWidth="1"/>
    <col min="13299" max="13553" width="3" style="349"/>
    <col min="13554" max="13554" width="3.5" style="349" bestFit="1" customWidth="1"/>
    <col min="13555" max="13809" width="3" style="349"/>
    <col min="13810" max="13810" width="3.5" style="349" bestFit="1" customWidth="1"/>
    <col min="13811" max="14065" width="3" style="349"/>
    <col min="14066" max="14066" width="3.5" style="349" bestFit="1" customWidth="1"/>
    <col min="14067" max="14321" width="3" style="349"/>
    <col min="14322" max="14322" width="3.5" style="349" bestFit="1" customWidth="1"/>
    <col min="14323" max="14577" width="3" style="349"/>
    <col min="14578" max="14578" width="3.5" style="349" bestFit="1" customWidth="1"/>
    <col min="14579" max="14833" width="3" style="349"/>
    <col min="14834" max="14834" width="3.5" style="349" bestFit="1" customWidth="1"/>
    <col min="14835" max="15089" width="3" style="349"/>
    <col min="15090" max="15090" width="3.5" style="349" bestFit="1" customWidth="1"/>
    <col min="15091" max="15345" width="3" style="349"/>
    <col min="15346" max="15346" width="3.5" style="349" bestFit="1" customWidth="1"/>
    <col min="15347" max="15601" width="3" style="349"/>
    <col min="15602" max="15602" width="3.5" style="349" bestFit="1" customWidth="1"/>
    <col min="15603" max="15857" width="3" style="349"/>
    <col min="15858" max="15858" width="3.5" style="349" bestFit="1" customWidth="1"/>
    <col min="15859" max="16113" width="3" style="349"/>
    <col min="16114" max="16114" width="3.5" style="349" bestFit="1" customWidth="1"/>
    <col min="16115" max="16384" width="3" style="349"/>
  </cols>
  <sheetData>
    <row r="1" spans="1:28" ht="20.100000000000001" customHeight="1">
      <c r="A1" s="351"/>
      <c r="B1" s="83" t="s">
        <v>3</v>
      </c>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28" ht="39.950000000000003" customHeight="1">
      <c r="A2" s="70" t="s">
        <v>76</v>
      </c>
      <c r="B2" s="70"/>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ht="20.100000000000001" customHeight="1">
      <c r="A3" s="352"/>
      <c r="B3" s="354"/>
      <c r="C3" s="354"/>
      <c r="D3" s="354"/>
      <c r="E3" s="354"/>
      <c r="F3" s="354"/>
      <c r="G3" s="354"/>
      <c r="H3" s="354"/>
      <c r="I3" s="354"/>
      <c r="J3" s="354"/>
      <c r="K3" s="354"/>
      <c r="L3" s="354"/>
      <c r="M3" s="354"/>
      <c r="N3" s="354"/>
      <c r="O3" s="354"/>
      <c r="P3" s="354"/>
      <c r="Q3" s="354"/>
      <c r="R3" s="354"/>
      <c r="S3" s="354"/>
      <c r="T3" s="354"/>
      <c r="U3" s="392"/>
      <c r="V3" s="392"/>
      <c r="W3" s="392"/>
      <c r="X3" s="392"/>
      <c r="Y3" s="392"/>
      <c r="Z3" s="392"/>
      <c r="AA3" s="392"/>
      <c r="AB3" s="354"/>
    </row>
    <row r="4" spans="1:28" ht="20.100000000000001" customHeight="1">
      <c r="A4" s="353"/>
      <c r="B4" s="355" t="s">
        <v>34</v>
      </c>
      <c r="C4" s="355"/>
      <c r="D4" s="355"/>
      <c r="E4" s="355"/>
      <c r="F4" s="355"/>
      <c r="G4" s="355"/>
      <c r="H4" s="355"/>
      <c r="I4" s="353"/>
      <c r="J4" s="353"/>
      <c r="K4" s="353"/>
      <c r="L4" s="353"/>
      <c r="M4" s="354"/>
      <c r="N4" s="354"/>
      <c r="O4" s="354"/>
      <c r="P4" s="354"/>
      <c r="Q4" s="354"/>
      <c r="R4" s="354"/>
      <c r="S4" s="354"/>
      <c r="T4" s="354"/>
      <c r="U4" s="354"/>
      <c r="V4" s="354"/>
      <c r="W4" s="354"/>
      <c r="X4" s="354"/>
      <c r="Y4" s="354"/>
      <c r="Z4" s="354"/>
      <c r="AA4" s="354"/>
      <c r="AB4" s="354"/>
    </row>
    <row r="5" spans="1:28" ht="20.100000000000001" customHeight="1">
      <c r="A5" s="352"/>
      <c r="B5" s="354"/>
      <c r="C5" s="354"/>
      <c r="D5" s="354"/>
      <c r="E5" s="354"/>
      <c r="F5" s="354"/>
      <c r="G5" s="354"/>
      <c r="H5" s="70" t="s">
        <v>64</v>
      </c>
      <c r="I5" s="70"/>
      <c r="J5" s="70"/>
      <c r="K5" s="70"/>
      <c r="L5" s="70"/>
      <c r="M5" s="386" t="s">
        <v>36</v>
      </c>
      <c r="N5" s="386"/>
      <c r="O5" s="386"/>
      <c r="P5" s="386"/>
      <c r="Q5" s="386"/>
      <c r="R5" s="355">
        <f>基本情報設定シート!$C$9</f>
        <v>0</v>
      </c>
      <c r="S5" s="355"/>
      <c r="T5" s="355"/>
      <c r="U5" s="355"/>
      <c r="V5" s="355"/>
      <c r="W5" s="355"/>
      <c r="X5" s="355"/>
      <c r="Y5" s="355"/>
      <c r="Z5" s="355"/>
      <c r="AA5" s="355"/>
      <c r="AB5" s="355"/>
    </row>
    <row r="6" spans="1:28" ht="20.100000000000001" customHeight="1">
      <c r="A6" s="352"/>
      <c r="B6" s="354"/>
      <c r="C6" s="354"/>
      <c r="D6" s="354"/>
      <c r="E6" s="354"/>
      <c r="F6" s="354"/>
      <c r="G6" s="354"/>
      <c r="H6" s="70"/>
      <c r="I6" s="70"/>
      <c r="J6" s="70"/>
      <c r="K6" s="70"/>
      <c r="L6" s="70"/>
      <c r="M6" s="387" t="s">
        <v>38</v>
      </c>
      <c r="N6" s="386"/>
      <c r="O6" s="386"/>
      <c r="P6" s="386"/>
      <c r="Q6" s="386"/>
      <c r="R6" s="391">
        <f>基本情報設定シート!$C$3</f>
        <v>0</v>
      </c>
      <c r="S6" s="391"/>
      <c r="T6" s="391"/>
      <c r="U6" s="391"/>
      <c r="V6" s="391"/>
      <c r="W6" s="391"/>
      <c r="X6" s="391"/>
      <c r="Y6" s="391"/>
      <c r="Z6" s="391"/>
      <c r="AA6" s="391"/>
      <c r="AB6" s="391"/>
    </row>
    <row r="7" spans="1:28" ht="20.100000000000001" customHeight="1">
      <c r="A7" s="352"/>
      <c r="B7" s="354"/>
      <c r="C7" s="354"/>
      <c r="D7" s="354"/>
      <c r="E7" s="354"/>
      <c r="F7" s="354"/>
      <c r="G7" s="354"/>
      <c r="H7" s="70"/>
      <c r="I7" s="70"/>
      <c r="J7" s="70"/>
      <c r="K7" s="70"/>
      <c r="L7" s="70"/>
      <c r="M7" s="386"/>
      <c r="N7" s="386"/>
      <c r="O7" s="386"/>
      <c r="P7" s="386"/>
      <c r="Q7" s="386"/>
      <c r="R7" s="391" t="str">
        <f>基本情報設定シート!$C$4&amp;"　"&amp;基本情報設定シート!$C$5</f>
        <v>　</v>
      </c>
      <c r="S7" s="391"/>
      <c r="T7" s="391"/>
      <c r="U7" s="391"/>
      <c r="V7" s="391"/>
      <c r="W7" s="391"/>
      <c r="X7" s="391"/>
      <c r="Y7" s="391"/>
      <c r="Z7" s="391"/>
      <c r="AA7" s="391"/>
      <c r="AB7" s="391"/>
    </row>
    <row r="8" spans="1:28" s="350" customFormat="1" ht="39.950000000000003" customHeight="1">
      <c r="A8" s="351"/>
      <c r="B8" s="351"/>
      <c r="C8" s="351" t="s">
        <v>80</v>
      </c>
      <c r="D8" s="351"/>
      <c r="E8" s="351"/>
      <c r="F8" s="351"/>
      <c r="G8" s="351"/>
      <c r="H8" s="351"/>
      <c r="I8" s="351"/>
      <c r="J8" s="351"/>
      <c r="K8" s="351"/>
      <c r="L8" s="351"/>
      <c r="M8" s="351"/>
      <c r="N8" s="351"/>
      <c r="O8" s="351"/>
      <c r="P8" s="351"/>
      <c r="Q8" s="351"/>
      <c r="R8" s="351"/>
      <c r="S8" s="351"/>
      <c r="T8" s="351"/>
      <c r="U8" s="351"/>
      <c r="V8" s="351"/>
      <c r="W8" s="351"/>
      <c r="X8" s="351"/>
      <c r="Y8" s="351"/>
      <c r="Z8" s="351"/>
      <c r="AA8" s="351"/>
      <c r="AB8" s="351"/>
    </row>
    <row r="9" spans="1:28" s="350" customFormat="1" ht="30" customHeight="1">
      <c r="A9" s="70" t="s">
        <v>2</v>
      </c>
      <c r="B9" s="70"/>
      <c r="C9" s="70"/>
      <c r="D9" s="70"/>
      <c r="E9" s="70"/>
      <c r="F9" s="70"/>
      <c r="G9" s="70"/>
      <c r="H9" s="70"/>
      <c r="I9" s="70"/>
      <c r="J9" s="70"/>
      <c r="K9" s="70"/>
      <c r="L9" s="70"/>
      <c r="M9" s="70"/>
      <c r="N9" s="70"/>
      <c r="O9" s="70"/>
      <c r="P9" s="70"/>
      <c r="Q9" s="70"/>
      <c r="R9" s="70"/>
      <c r="S9" s="70"/>
      <c r="T9" s="70"/>
      <c r="U9" s="70"/>
      <c r="V9" s="70"/>
      <c r="W9" s="70"/>
      <c r="X9" s="70"/>
      <c r="Y9" s="70"/>
      <c r="Z9" s="70"/>
      <c r="AA9" s="70"/>
      <c r="AB9" s="70"/>
    </row>
    <row r="10" spans="1:28" s="350" customFormat="1" ht="39.950000000000003" customHeight="1">
      <c r="A10" s="70"/>
      <c r="B10" s="439" t="s">
        <v>32</v>
      </c>
      <c r="C10" s="439"/>
      <c r="D10" s="439"/>
      <c r="E10" s="439"/>
      <c r="F10" s="439"/>
      <c r="G10" s="439"/>
      <c r="H10" s="528" t="str">
        <f>'(様式5号)実績報告書'!$H$10</f>
        <v>明治33年1月0日</v>
      </c>
      <c r="I10" s="528"/>
      <c r="J10" s="528"/>
      <c r="K10" s="528"/>
      <c r="L10" s="528"/>
      <c r="M10" s="528"/>
      <c r="N10" s="439" t="s">
        <v>16</v>
      </c>
      <c r="O10" s="439"/>
      <c r="P10" s="439"/>
      <c r="Q10" s="439"/>
      <c r="R10" s="439"/>
      <c r="S10" s="439"/>
      <c r="T10" s="539" t="str">
        <f>'(様式5号)実績報告書'!$T$10</f>
        <v>指令も産第号</v>
      </c>
      <c r="U10" s="539"/>
      <c r="V10" s="539"/>
      <c r="W10" s="539"/>
      <c r="X10" s="539"/>
      <c r="Y10" s="539"/>
      <c r="Z10" s="539"/>
      <c r="AA10" s="539"/>
      <c r="AB10" s="70"/>
    </row>
    <row r="11" spans="1:28" s="350" customFormat="1" ht="20.100000000000001" customHeight="1">
      <c r="A11" s="351"/>
      <c r="B11" s="439" t="s">
        <v>6</v>
      </c>
      <c r="C11" s="439"/>
      <c r="D11" s="439"/>
      <c r="E11" s="439"/>
      <c r="F11" s="439"/>
      <c r="G11" s="439"/>
      <c r="H11" s="529" t="e">
        <f>'(別記様式)交付申請書'!$F$10</f>
        <v>#NUM!</v>
      </c>
      <c r="I11" s="529"/>
      <c r="J11" s="529"/>
      <c r="K11" s="529"/>
      <c r="L11" s="529"/>
      <c r="M11" s="529"/>
      <c r="N11" s="439" t="s">
        <v>65</v>
      </c>
      <c r="O11" s="439"/>
      <c r="P11" s="439"/>
      <c r="Q11" s="439"/>
      <c r="R11" s="439"/>
      <c r="S11" s="439"/>
      <c r="T11" s="580" t="str">
        <f>基本情報設定シート!$C$10</f>
        <v>松江市設備導入支援事業補助金</v>
      </c>
      <c r="U11" s="580"/>
      <c r="V11" s="580"/>
      <c r="W11" s="580"/>
      <c r="X11" s="580"/>
      <c r="Y11" s="580"/>
      <c r="Z11" s="580"/>
      <c r="AA11" s="580"/>
      <c r="AB11" s="351"/>
    </row>
    <row r="12" spans="1:28" s="350" customFormat="1" ht="20.100000000000001" customHeight="1">
      <c r="A12" s="351"/>
      <c r="B12" s="356" t="s">
        <v>18</v>
      </c>
      <c r="C12" s="359"/>
      <c r="D12" s="359"/>
      <c r="E12" s="359"/>
      <c r="F12" s="359"/>
      <c r="G12" s="359"/>
      <c r="H12" s="359"/>
      <c r="I12" s="359"/>
      <c r="J12" s="359"/>
      <c r="K12" s="363"/>
      <c r="L12" s="371" t="str">
        <f>基本情報設定シート!$C$11</f>
        <v>生産性向上支援事業</v>
      </c>
      <c r="M12" s="379"/>
      <c r="N12" s="379"/>
      <c r="O12" s="379"/>
      <c r="P12" s="379"/>
      <c r="Q12" s="379"/>
      <c r="R12" s="379"/>
      <c r="S12" s="379"/>
      <c r="T12" s="379"/>
      <c r="U12" s="379"/>
      <c r="V12" s="379"/>
      <c r="W12" s="379"/>
      <c r="X12" s="379"/>
      <c r="Y12" s="379"/>
      <c r="Z12" s="379"/>
      <c r="AA12" s="395"/>
      <c r="AB12" s="351"/>
    </row>
    <row r="13" spans="1:28" s="350" customFormat="1" ht="39.950000000000003" customHeight="1">
      <c r="A13" s="351"/>
      <c r="B13" s="356" t="s">
        <v>81</v>
      </c>
      <c r="C13" s="359"/>
      <c r="D13" s="359"/>
      <c r="E13" s="359"/>
      <c r="F13" s="443" t="s">
        <v>33</v>
      </c>
      <c r="G13" s="443"/>
      <c r="H13" s="443"/>
      <c r="I13" s="443"/>
      <c r="J13" s="443"/>
      <c r="K13" s="452"/>
      <c r="L13" s="373">
        <f>'(様式5号)実績報告書'!$K$16</f>
        <v>0</v>
      </c>
      <c r="M13" s="381"/>
      <c r="N13" s="381"/>
      <c r="O13" s="381"/>
      <c r="P13" s="381"/>
      <c r="Q13" s="381"/>
      <c r="R13" s="381"/>
      <c r="S13" s="381"/>
      <c r="T13" s="381"/>
      <c r="U13" s="381"/>
      <c r="V13" s="381"/>
      <c r="W13" s="381"/>
      <c r="X13" s="381"/>
      <c r="Y13" s="381"/>
      <c r="Z13" s="464" t="s">
        <v>11</v>
      </c>
      <c r="AA13" s="466"/>
      <c r="AB13" s="351"/>
    </row>
    <row r="14" spans="1:28" s="350" customFormat="1" ht="39.950000000000003" customHeight="1">
      <c r="A14" s="351"/>
      <c r="B14" s="356"/>
      <c r="C14" s="359"/>
      <c r="D14" s="359"/>
      <c r="E14" s="359"/>
      <c r="F14" s="574" t="s">
        <v>17</v>
      </c>
      <c r="G14" s="574"/>
      <c r="H14" s="574"/>
      <c r="I14" s="574"/>
      <c r="J14" s="574"/>
      <c r="K14" s="575"/>
      <c r="L14" s="577"/>
      <c r="M14" s="579"/>
      <c r="N14" s="579"/>
      <c r="O14" s="579"/>
      <c r="P14" s="579"/>
      <c r="Q14" s="579"/>
      <c r="R14" s="579"/>
      <c r="S14" s="579"/>
      <c r="T14" s="579"/>
      <c r="U14" s="579"/>
      <c r="V14" s="579"/>
      <c r="W14" s="579"/>
      <c r="X14" s="579"/>
      <c r="Y14" s="579"/>
      <c r="Z14" s="583" t="s">
        <v>11</v>
      </c>
      <c r="AA14" s="585"/>
      <c r="AB14" s="351"/>
    </row>
    <row r="15" spans="1:28" s="350" customFormat="1" ht="20.100000000000001" customHeight="1">
      <c r="A15" s="351"/>
      <c r="B15" s="441" t="s">
        <v>197</v>
      </c>
      <c r="C15" s="443"/>
      <c r="D15" s="443"/>
      <c r="E15" s="443"/>
      <c r="F15" s="443"/>
      <c r="G15" s="443"/>
      <c r="H15" s="443"/>
      <c r="I15" s="443"/>
      <c r="J15" s="443"/>
      <c r="K15" s="452"/>
      <c r="L15" s="578"/>
      <c r="M15" s="386" t="s">
        <v>47</v>
      </c>
      <c r="N15" s="386"/>
      <c r="O15" s="386"/>
      <c r="P15" s="386"/>
      <c r="Q15" s="386"/>
      <c r="R15" s="386"/>
      <c r="S15" s="386"/>
      <c r="T15" s="351" t="s">
        <v>30</v>
      </c>
      <c r="U15" s="351"/>
      <c r="V15" s="581"/>
      <c r="W15" s="581"/>
      <c r="X15" s="581"/>
      <c r="Y15" s="581"/>
      <c r="Z15" s="584" t="s">
        <v>11</v>
      </c>
      <c r="AA15" s="586"/>
      <c r="AB15" s="351"/>
    </row>
    <row r="16" spans="1:28" s="350" customFormat="1" ht="20.100000000000001" customHeight="1">
      <c r="A16" s="351"/>
      <c r="B16" s="572"/>
      <c r="C16" s="387"/>
      <c r="D16" s="387"/>
      <c r="E16" s="387"/>
      <c r="F16" s="387"/>
      <c r="G16" s="387"/>
      <c r="H16" s="387"/>
      <c r="I16" s="387"/>
      <c r="J16" s="387"/>
      <c r="K16" s="576"/>
      <c r="L16" s="578"/>
      <c r="M16" s="386" t="s">
        <v>47</v>
      </c>
      <c r="N16" s="386"/>
      <c r="O16" s="386"/>
      <c r="P16" s="386"/>
      <c r="Q16" s="386"/>
      <c r="R16" s="386"/>
      <c r="S16" s="386"/>
      <c r="T16" s="351" t="s">
        <v>30</v>
      </c>
      <c r="U16" s="351"/>
      <c r="V16" s="581"/>
      <c r="W16" s="581"/>
      <c r="X16" s="581"/>
      <c r="Y16" s="581"/>
      <c r="Z16" s="584" t="s">
        <v>11</v>
      </c>
      <c r="AA16" s="586"/>
      <c r="AB16" s="351"/>
    </row>
    <row r="17" spans="1:28" s="350" customFormat="1" ht="20.100000000000001" customHeight="1">
      <c r="A17" s="351"/>
      <c r="B17" s="572"/>
      <c r="C17" s="387"/>
      <c r="D17" s="387"/>
      <c r="E17" s="387"/>
      <c r="F17" s="387"/>
      <c r="G17" s="387"/>
      <c r="H17" s="387"/>
      <c r="I17" s="387"/>
      <c r="J17" s="387"/>
      <c r="K17" s="576"/>
      <c r="L17" s="578"/>
      <c r="M17" s="386" t="s">
        <v>47</v>
      </c>
      <c r="N17" s="386"/>
      <c r="O17" s="386"/>
      <c r="P17" s="386"/>
      <c r="Q17" s="386"/>
      <c r="R17" s="386"/>
      <c r="S17" s="386"/>
      <c r="T17" s="351" t="s">
        <v>30</v>
      </c>
      <c r="U17" s="351"/>
      <c r="V17" s="581"/>
      <c r="W17" s="581"/>
      <c r="X17" s="581"/>
      <c r="Y17" s="581"/>
      <c r="Z17" s="584" t="s">
        <v>11</v>
      </c>
      <c r="AA17" s="586"/>
      <c r="AB17" s="351"/>
    </row>
    <row r="18" spans="1:28" s="350" customFormat="1" ht="19.5" customHeight="1">
      <c r="A18" s="351"/>
      <c r="B18" s="572"/>
      <c r="C18" s="387"/>
      <c r="D18" s="387"/>
      <c r="E18" s="387"/>
      <c r="F18" s="387"/>
      <c r="G18" s="387"/>
      <c r="H18" s="387"/>
      <c r="I18" s="387"/>
      <c r="J18" s="387"/>
      <c r="K18" s="576"/>
      <c r="L18" s="578"/>
      <c r="M18" s="351"/>
      <c r="N18" s="351"/>
      <c r="O18" s="351"/>
      <c r="P18" s="351"/>
      <c r="Q18" s="351"/>
      <c r="R18" s="351"/>
      <c r="S18" s="70" t="s">
        <v>83</v>
      </c>
      <c r="T18" s="70"/>
      <c r="U18" s="70"/>
      <c r="V18" s="581">
        <v>0</v>
      </c>
      <c r="W18" s="581"/>
      <c r="X18" s="581"/>
      <c r="Y18" s="581"/>
      <c r="Z18" s="584" t="s">
        <v>11</v>
      </c>
      <c r="AA18" s="586"/>
      <c r="AB18" s="351"/>
    </row>
    <row r="19" spans="1:28" s="350" customFormat="1" ht="19.5" customHeight="1">
      <c r="A19" s="351"/>
      <c r="B19" s="573"/>
      <c r="C19" s="574"/>
      <c r="D19" s="574"/>
      <c r="E19" s="574"/>
      <c r="F19" s="574"/>
      <c r="G19" s="574"/>
      <c r="H19" s="574"/>
      <c r="I19" s="574"/>
      <c r="J19" s="574"/>
      <c r="K19" s="575"/>
      <c r="L19" s="578"/>
      <c r="M19" s="351"/>
      <c r="N19" s="351"/>
      <c r="O19" s="351"/>
      <c r="P19" s="351"/>
      <c r="Q19" s="351"/>
      <c r="R19" s="351"/>
      <c r="S19" s="70"/>
      <c r="T19" s="70"/>
      <c r="U19" s="70"/>
      <c r="V19" s="582"/>
      <c r="W19" s="582"/>
      <c r="X19" s="582"/>
      <c r="Y19" s="582"/>
      <c r="Z19" s="351"/>
      <c r="AA19" s="586"/>
      <c r="AB19" s="351"/>
    </row>
    <row r="20" spans="1:28" s="350" customFormat="1" ht="39.950000000000003" customHeight="1">
      <c r="A20" s="351"/>
      <c r="B20" s="356" t="s">
        <v>111</v>
      </c>
      <c r="C20" s="359"/>
      <c r="D20" s="359"/>
      <c r="E20" s="359"/>
      <c r="F20" s="359"/>
      <c r="G20" s="359"/>
      <c r="H20" s="359"/>
      <c r="I20" s="359"/>
      <c r="J20" s="359"/>
      <c r="K20" s="363"/>
      <c r="L20" s="373">
        <f>L14</f>
        <v>0</v>
      </c>
      <c r="M20" s="381"/>
      <c r="N20" s="381"/>
      <c r="O20" s="381"/>
      <c r="P20" s="381"/>
      <c r="Q20" s="381"/>
      <c r="R20" s="381"/>
      <c r="S20" s="381"/>
      <c r="T20" s="381"/>
      <c r="U20" s="381"/>
      <c r="V20" s="381"/>
      <c r="W20" s="381"/>
      <c r="X20" s="381"/>
      <c r="Y20" s="381"/>
      <c r="Z20" s="464" t="s">
        <v>11</v>
      </c>
      <c r="AA20" s="466"/>
      <c r="AB20" s="351"/>
    </row>
    <row r="21" spans="1:28" s="350" customFormat="1" ht="39.950000000000003" customHeight="1">
      <c r="A21" s="351"/>
      <c r="B21" s="356" t="s">
        <v>112</v>
      </c>
      <c r="C21" s="359"/>
      <c r="D21" s="359"/>
      <c r="E21" s="359"/>
      <c r="F21" s="359"/>
      <c r="G21" s="359"/>
      <c r="H21" s="359"/>
      <c r="I21" s="359"/>
      <c r="J21" s="359"/>
      <c r="K21" s="363"/>
      <c r="L21" s="373">
        <v>0</v>
      </c>
      <c r="M21" s="381"/>
      <c r="N21" s="381"/>
      <c r="O21" s="381"/>
      <c r="P21" s="381"/>
      <c r="Q21" s="381"/>
      <c r="R21" s="381"/>
      <c r="S21" s="381"/>
      <c r="T21" s="381"/>
      <c r="U21" s="381"/>
      <c r="V21" s="381"/>
      <c r="W21" s="381"/>
      <c r="X21" s="381"/>
      <c r="Y21" s="381"/>
      <c r="Z21" s="464" t="s">
        <v>11</v>
      </c>
      <c r="AA21" s="466"/>
      <c r="AB21" s="351"/>
    </row>
    <row r="22" spans="1:28" s="350" customFormat="1" ht="39.950000000000003" customHeight="1">
      <c r="A22" s="351"/>
      <c r="B22" s="356" t="s">
        <v>28</v>
      </c>
      <c r="C22" s="359"/>
      <c r="D22" s="359"/>
      <c r="E22" s="359"/>
      <c r="F22" s="359"/>
      <c r="G22" s="359"/>
      <c r="H22" s="359"/>
      <c r="I22" s="359"/>
      <c r="J22" s="359"/>
      <c r="K22" s="363"/>
      <c r="L22" s="456" t="s">
        <v>198</v>
      </c>
      <c r="M22" s="460"/>
      <c r="N22" s="460"/>
      <c r="O22" s="460"/>
      <c r="P22" s="460"/>
      <c r="Q22" s="460"/>
      <c r="R22" s="460"/>
      <c r="S22" s="460"/>
      <c r="T22" s="460"/>
      <c r="U22" s="460"/>
      <c r="V22" s="460"/>
      <c r="W22" s="460"/>
      <c r="X22" s="460"/>
      <c r="Y22" s="460"/>
      <c r="Z22" s="460"/>
      <c r="AA22" s="468"/>
      <c r="AB22" s="351"/>
    </row>
    <row r="23" spans="1:28" ht="20.100000000000001" customHeight="1">
      <c r="A23" s="354"/>
      <c r="B23" s="354"/>
      <c r="C23" s="35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354"/>
    </row>
  </sheetData>
  <sheetProtection password="CA99"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AA12" sqref="AA12"/>
    </sheetView>
  </sheetViews>
  <sheetFormatPr defaultColWidth="3" defaultRowHeight="18.75" customHeight="1"/>
  <cols>
    <col min="1" max="1" width="3.625" style="349" customWidth="1"/>
    <col min="2" max="2" width="2" style="349" customWidth="1"/>
    <col min="3" max="22" width="4.125" style="349" customWidth="1"/>
    <col min="23" max="23" width="2" style="349" customWidth="1"/>
    <col min="24" max="24" width="3.625" style="349" customWidth="1"/>
    <col min="25" max="253" width="3" style="349"/>
    <col min="254" max="254" width="3.5" style="349" bestFit="1" customWidth="1"/>
    <col min="255" max="509" width="3" style="349"/>
    <col min="510" max="510" width="3.5" style="349" bestFit="1" customWidth="1"/>
    <col min="511" max="765" width="3" style="349"/>
    <col min="766" max="766" width="3.5" style="349" bestFit="1" customWidth="1"/>
    <col min="767" max="1021" width="3" style="349"/>
    <col min="1022" max="1022" width="3.5" style="349" bestFit="1" customWidth="1"/>
    <col min="1023" max="1277" width="3" style="349"/>
    <col min="1278" max="1278" width="3.5" style="349" bestFit="1" customWidth="1"/>
    <col min="1279" max="1533" width="3" style="349"/>
    <col min="1534" max="1534" width="3.5" style="349" bestFit="1" customWidth="1"/>
    <col min="1535" max="1789" width="3" style="349"/>
    <col min="1790" max="1790" width="3.5" style="349" bestFit="1" customWidth="1"/>
    <col min="1791" max="2045" width="3" style="349"/>
    <col min="2046" max="2046" width="3.5" style="349" bestFit="1" customWidth="1"/>
    <col min="2047" max="2301" width="3" style="349"/>
    <col min="2302" max="2302" width="3.5" style="349" bestFit="1" customWidth="1"/>
    <col min="2303" max="2557" width="3" style="349"/>
    <col min="2558" max="2558" width="3.5" style="349" bestFit="1" customWidth="1"/>
    <col min="2559" max="2813" width="3" style="349"/>
    <col min="2814" max="2814" width="3.5" style="349" bestFit="1" customWidth="1"/>
    <col min="2815" max="3069" width="3" style="349"/>
    <col min="3070" max="3070" width="3.5" style="349" bestFit="1" customWidth="1"/>
    <col min="3071" max="3325" width="3" style="349"/>
    <col min="3326" max="3326" width="3.5" style="349" bestFit="1" customWidth="1"/>
    <col min="3327" max="3581" width="3" style="349"/>
    <col min="3582" max="3582" width="3.5" style="349" bestFit="1" customWidth="1"/>
    <col min="3583" max="3837" width="3" style="349"/>
    <col min="3838" max="3838" width="3.5" style="349" bestFit="1" customWidth="1"/>
    <col min="3839" max="4093" width="3" style="349"/>
    <col min="4094" max="4094" width="3.5" style="349" bestFit="1" customWidth="1"/>
    <col min="4095" max="4349" width="3" style="349"/>
    <col min="4350" max="4350" width="3.5" style="349" bestFit="1" customWidth="1"/>
    <col min="4351" max="4605" width="3" style="349"/>
    <col min="4606" max="4606" width="3.5" style="349" bestFit="1" customWidth="1"/>
    <col min="4607" max="4861" width="3" style="349"/>
    <col min="4862" max="4862" width="3.5" style="349" bestFit="1" customWidth="1"/>
    <col min="4863" max="5117" width="3" style="349"/>
    <col min="5118" max="5118" width="3.5" style="349" bestFit="1" customWidth="1"/>
    <col min="5119" max="5373" width="3" style="349"/>
    <col min="5374" max="5374" width="3.5" style="349" bestFit="1" customWidth="1"/>
    <col min="5375" max="5629" width="3" style="349"/>
    <col min="5630" max="5630" width="3.5" style="349" bestFit="1" customWidth="1"/>
    <col min="5631" max="5885" width="3" style="349"/>
    <col min="5886" max="5886" width="3.5" style="349" bestFit="1" customWidth="1"/>
    <col min="5887" max="6141" width="3" style="349"/>
    <col min="6142" max="6142" width="3.5" style="349" bestFit="1" customWidth="1"/>
    <col min="6143" max="6397" width="3" style="349"/>
    <col min="6398" max="6398" width="3.5" style="349" bestFit="1" customWidth="1"/>
    <col min="6399" max="6653" width="3" style="349"/>
    <col min="6654" max="6654" width="3.5" style="349" bestFit="1" customWidth="1"/>
    <col min="6655" max="6909" width="3" style="349"/>
    <col min="6910" max="6910" width="3.5" style="349" bestFit="1" customWidth="1"/>
    <col min="6911" max="7165" width="3" style="349"/>
    <col min="7166" max="7166" width="3.5" style="349" bestFit="1" customWidth="1"/>
    <col min="7167" max="7421" width="3" style="349"/>
    <col min="7422" max="7422" width="3.5" style="349" bestFit="1" customWidth="1"/>
    <col min="7423" max="7677" width="3" style="349"/>
    <col min="7678" max="7678" width="3.5" style="349" bestFit="1" customWidth="1"/>
    <col min="7679" max="7933" width="3" style="349"/>
    <col min="7934" max="7934" width="3.5" style="349" bestFit="1" customWidth="1"/>
    <col min="7935" max="8189" width="3" style="349"/>
    <col min="8190" max="8190" width="3.5" style="349" bestFit="1" customWidth="1"/>
    <col min="8191" max="8445" width="3" style="349"/>
    <col min="8446" max="8446" width="3.5" style="349" bestFit="1" customWidth="1"/>
    <col min="8447" max="8701" width="3" style="349"/>
    <col min="8702" max="8702" width="3.5" style="349" bestFit="1" customWidth="1"/>
    <col min="8703" max="8957" width="3" style="349"/>
    <col min="8958" max="8958" width="3.5" style="349" bestFit="1" customWidth="1"/>
    <col min="8959" max="9213" width="3" style="349"/>
    <col min="9214" max="9214" width="3.5" style="349" bestFit="1" customWidth="1"/>
    <col min="9215" max="9469" width="3" style="349"/>
    <col min="9470" max="9470" width="3.5" style="349" bestFit="1" customWidth="1"/>
    <col min="9471" max="9725" width="3" style="349"/>
    <col min="9726" max="9726" width="3.5" style="349" bestFit="1" customWidth="1"/>
    <col min="9727" max="9981" width="3" style="349"/>
    <col min="9982" max="9982" width="3.5" style="349" bestFit="1" customWidth="1"/>
    <col min="9983" max="10237" width="3" style="349"/>
    <col min="10238" max="10238" width="3.5" style="349" bestFit="1" customWidth="1"/>
    <col min="10239" max="10493" width="3" style="349"/>
    <col min="10494" max="10494" width="3.5" style="349" bestFit="1" customWidth="1"/>
    <col min="10495" max="10749" width="3" style="349"/>
    <col min="10750" max="10750" width="3.5" style="349" bestFit="1" customWidth="1"/>
    <col min="10751" max="11005" width="3" style="349"/>
    <col min="11006" max="11006" width="3.5" style="349" bestFit="1" customWidth="1"/>
    <col min="11007" max="11261" width="3" style="349"/>
    <col min="11262" max="11262" width="3.5" style="349" bestFit="1" customWidth="1"/>
    <col min="11263" max="11517" width="3" style="349"/>
    <col min="11518" max="11518" width="3.5" style="349" bestFit="1" customWidth="1"/>
    <col min="11519" max="11773" width="3" style="349"/>
    <col min="11774" max="11774" width="3.5" style="349" bestFit="1" customWidth="1"/>
    <col min="11775" max="12029" width="3" style="349"/>
    <col min="12030" max="12030" width="3.5" style="349" bestFit="1" customWidth="1"/>
    <col min="12031" max="12285" width="3" style="349"/>
    <col min="12286" max="12286" width="3.5" style="349" bestFit="1" customWidth="1"/>
    <col min="12287" max="12541" width="3" style="349"/>
    <col min="12542" max="12542" width="3.5" style="349" bestFit="1" customWidth="1"/>
    <col min="12543" max="12797" width="3" style="349"/>
    <col min="12798" max="12798" width="3.5" style="349" bestFit="1" customWidth="1"/>
    <col min="12799" max="13053" width="3" style="349"/>
    <col min="13054" max="13054" width="3.5" style="349" bestFit="1" customWidth="1"/>
    <col min="13055" max="13309" width="3" style="349"/>
    <col min="13310" max="13310" width="3.5" style="349" bestFit="1" customWidth="1"/>
    <col min="13311" max="13565" width="3" style="349"/>
    <col min="13566" max="13566" width="3.5" style="349" bestFit="1" customWidth="1"/>
    <col min="13567" max="13821" width="3" style="349"/>
    <col min="13822" max="13822" width="3.5" style="349" bestFit="1" customWidth="1"/>
    <col min="13823" max="14077" width="3" style="349"/>
    <col min="14078" max="14078" width="3.5" style="349" bestFit="1" customWidth="1"/>
    <col min="14079" max="14333" width="3" style="349"/>
    <col min="14334" max="14334" width="3.5" style="349" bestFit="1" customWidth="1"/>
    <col min="14335" max="14589" width="3" style="349"/>
    <col min="14590" max="14590" width="3.5" style="349" bestFit="1" customWidth="1"/>
    <col min="14591" max="14845" width="3" style="349"/>
    <col min="14846" max="14846" width="3.5" style="349" bestFit="1" customWidth="1"/>
    <col min="14847" max="15101" width="3" style="349"/>
    <col min="15102" max="15102" width="3.5" style="349" bestFit="1" customWidth="1"/>
    <col min="15103" max="15357" width="3" style="349"/>
    <col min="15358" max="15358" width="3.5" style="349" bestFit="1" customWidth="1"/>
    <col min="15359" max="15613" width="3" style="349"/>
    <col min="15614" max="15614" width="3.5" style="349" bestFit="1" customWidth="1"/>
    <col min="15615" max="15869" width="3" style="349"/>
    <col min="15870" max="15870" width="3.5" style="349" bestFit="1" customWidth="1"/>
    <col min="15871" max="16125" width="3" style="349"/>
    <col min="16126" max="16126" width="3.5" style="349" bestFit="1" customWidth="1"/>
    <col min="16127" max="16384" width="3" style="349"/>
  </cols>
  <sheetData>
    <row r="1" spans="1:24" ht="9.9499999999999993" customHeight="1">
      <c r="A1" s="354"/>
      <c r="B1" s="354"/>
      <c r="C1" s="354"/>
      <c r="D1" s="354"/>
      <c r="E1" s="354"/>
      <c r="F1" s="354"/>
      <c r="G1" s="354"/>
      <c r="H1" s="354"/>
      <c r="I1" s="354"/>
      <c r="J1" s="354"/>
      <c r="K1" s="354"/>
      <c r="L1" s="354"/>
      <c r="M1" s="354"/>
      <c r="N1" s="354"/>
      <c r="O1" s="354"/>
      <c r="P1" s="354"/>
      <c r="Q1" s="354"/>
      <c r="R1" s="354"/>
      <c r="S1" s="354"/>
      <c r="T1" s="354"/>
      <c r="U1" s="354"/>
      <c r="V1" s="354"/>
      <c r="W1" s="354"/>
      <c r="X1" s="354"/>
    </row>
    <row r="2" spans="1:24" ht="18.75" customHeight="1">
      <c r="A2" s="351"/>
      <c r="B2" s="588" t="s">
        <v>117</v>
      </c>
      <c r="C2" s="588"/>
      <c r="D2" s="588"/>
      <c r="E2" s="588"/>
      <c r="F2" s="588"/>
      <c r="G2" s="588"/>
      <c r="H2" s="588"/>
      <c r="I2" s="588"/>
      <c r="J2" s="588"/>
      <c r="K2" s="588"/>
      <c r="L2" s="588"/>
      <c r="M2" s="588"/>
      <c r="N2" s="588"/>
      <c r="O2" s="588"/>
      <c r="P2" s="588"/>
      <c r="Q2" s="588"/>
      <c r="R2" s="588"/>
      <c r="S2" s="588"/>
      <c r="T2" s="588"/>
      <c r="U2" s="588"/>
      <c r="V2" s="588"/>
      <c r="W2" s="588"/>
      <c r="X2" s="588"/>
    </row>
    <row r="3" spans="1:24" ht="18.75" customHeight="1">
      <c r="A3" s="351"/>
      <c r="B3" s="83"/>
      <c r="C3" s="83"/>
      <c r="D3" s="83"/>
      <c r="E3" s="83"/>
      <c r="F3" s="83"/>
      <c r="G3" s="83"/>
      <c r="H3" s="83"/>
      <c r="I3" s="83"/>
      <c r="J3" s="83"/>
      <c r="K3" s="83"/>
      <c r="L3" s="83"/>
      <c r="M3" s="83"/>
      <c r="N3" s="83"/>
      <c r="O3" s="83"/>
      <c r="P3" s="83"/>
      <c r="Q3" s="83"/>
      <c r="R3" s="83"/>
      <c r="S3" s="83"/>
      <c r="T3" s="83"/>
      <c r="U3" s="83"/>
      <c r="V3" s="83"/>
      <c r="W3" s="83"/>
      <c r="X3" s="83"/>
    </row>
    <row r="4" spans="1:24" ht="18.75" customHeight="1">
      <c r="A4" s="587" t="s">
        <v>115</v>
      </c>
      <c r="B4" s="587"/>
      <c r="C4" s="587"/>
      <c r="D4" s="587"/>
      <c r="E4" s="587"/>
      <c r="F4" s="587"/>
      <c r="G4" s="587"/>
      <c r="H4" s="587"/>
      <c r="I4" s="587"/>
      <c r="J4" s="587"/>
      <c r="K4" s="587"/>
      <c r="L4" s="587"/>
      <c r="M4" s="587"/>
      <c r="N4" s="587"/>
      <c r="O4" s="587"/>
      <c r="P4" s="587"/>
      <c r="Q4" s="587"/>
      <c r="R4" s="587"/>
      <c r="S4" s="587"/>
      <c r="T4" s="587"/>
      <c r="U4" s="587"/>
      <c r="V4" s="587"/>
      <c r="W4" s="587"/>
      <c r="X4" s="587"/>
    </row>
    <row r="5" spans="1:24" ht="18.75" customHeight="1">
      <c r="A5" s="587"/>
      <c r="B5" s="587"/>
      <c r="C5" s="587"/>
      <c r="D5" s="587"/>
      <c r="E5" s="587"/>
      <c r="F5" s="587"/>
      <c r="G5" s="587"/>
      <c r="H5" s="587"/>
      <c r="I5" s="587"/>
      <c r="J5" s="587"/>
      <c r="K5" s="587"/>
      <c r="L5" s="587"/>
      <c r="M5" s="587"/>
      <c r="N5" s="587"/>
      <c r="O5" s="587"/>
      <c r="P5" s="587"/>
      <c r="Q5" s="587"/>
      <c r="R5" s="587"/>
      <c r="S5" s="587"/>
      <c r="T5" s="587"/>
      <c r="U5" s="587"/>
      <c r="V5" s="587"/>
      <c r="W5" s="587"/>
      <c r="X5" s="587"/>
    </row>
    <row r="6" spans="1:24" ht="18.75" customHeight="1">
      <c r="A6" s="587"/>
      <c r="B6" s="587"/>
      <c r="C6" s="587"/>
      <c r="D6" s="587"/>
      <c r="E6" s="587"/>
      <c r="F6" s="587"/>
      <c r="G6" s="587"/>
      <c r="H6" s="587"/>
      <c r="I6" s="587"/>
      <c r="J6" s="587"/>
      <c r="K6" s="587"/>
      <c r="L6" s="587"/>
      <c r="M6" s="587"/>
      <c r="N6" s="587"/>
      <c r="O6" s="587"/>
      <c r="P6" s="587"/>
      <c r="Q6" s="587"/>
      <c r="R6" s="587"/>
      <c r="S6" s="587"/>
      <c r="T6" s="587"/>
      <c r="U6" s="587"/>
      <c r="V6" s="587"/>
      <c r="W6" s="587"/>
      <c r="X6" s="587"/>
    </row>
    <row r="7" spans="1:24" ht="18.75" customHeight="1">
      <c r="A7" s="352"/>
      <c r="B7" s="354"/>
      <c r="C7" s="354"/>
      <c r="D7" s="354"/>
      <c r="E7" s="354"/>
      <c r="F7" s="354"/>
      <c r="G7" s="354"/>
      <c r="H7" s="354"/>
      <c r="I7" s="354"/>
      <c r="J7" s="354"/>
      <c r="K7" s="354"/>
      <c r="L7" s="354"/>
      <c r="M7" s="354"/>
      <c r="N7" s="354"/>
      <c r="O7" s="354"/>
      <c r="P7" s="650"/>
      <c r="Q7" s="655">
        <f>'(様式7号)交付請求書'!$U$3</f>
        <v>0</v>
      </c>
      <c r="R7" s="655"/>
      <c r="S7" s="655"/>
      <c r="T7" s="655"/>
      <c r="U7" s="655"/>
      <c r="V7" s="655"/>
      <c r="W7" s="673"/>
      <c r="X7" s="354"/>
    </row>
    <row r="8" spans="1:24" ht="18.75" customHeight="1">
      <c r="A8" s="353"/>
      <c r="B8" s="355" t="s">
        <v>34</v>
      </c>
      <c r="C8" s="355"/>
      <c r="D8" s="355"/>
      <c r="E8" s="355"/>
      <c r="F8" s="355"/>
      <c r="G8" s="355"/>
      <c r="H8" s="355"/>
      <c r="I8" s="353"/>
      <c r="J8" s="353"/>
      <c r="K8" s="354"/>
      <c r="L8" s="354"/>
      <c r="M8" s="354"/>
      <c r="N8" s="354"/>
      <c r="O8" s="354"/>
      <c r="P8" s="354"/>
      <c r="Q8" s="354"/>
      <c r="R8" s="354"/>
      <c r="S8" s="354"/>
      <c r="T8" s="354"/>
      <c r="U8" s="354"/>
      <c r="V8" s="354"/>
      <c r="W8" s="354"/>
      <c r="X8" s="354"/>
    </row>
    <row r="9" spans="1:24" s="350" customFormat="1" ht="18.75" customHeight="1">
      <c r="A9" s="351"/>
      <c r="B9" s="386"/>
      <c r="C9" s="351"/>
      <c r="D9" s="351"/>
      <c r="E9" s="351"/>
      <c r="F9" s="351"/>
      <c r="G9" s="351"/>
      <c r="H9" s="351"/>
      <c r="I9" s="351"/>
      <c r="J9" s="351"/>
      <c r="K9" s="351"/>
      <c r="L9" s="351"/>
      <c r="M9" s="351"/>
      <c r="N9" s="351"/>
      <c r="O9" s="351"/>
      <c r="P9" s="351"/>
      <c r="Q9" s="351"/>
      <c r="R9" s="351"/>
      <c r="S9" s="351"/>
      <c r="T9" s="351"/>
      <c r="U9" s="351"/>
      <c r="V9" s="351"/>
      <c r="W9" s="351"/>
      <c r="X9" s="351"/>
    </row>
    <row r="10" spans="1:24" s="350" customFormat="1" ht="15" customHeight="1">
      <c r="A10" s="351"/>
      <c r="B10" s="351" t="s">
        <v>40</v>
      </c>
      <c r="C10" s="351"/>
      <c r="D10" s="351"/>
      <c r="E10" s="351"/>
      <c r="F10" s="351"/>
      <c r="G10" s="351"/>
      <c r="H10" s="351"/>
      <c r="I10" s="351"/>
      <c r="J10" s="351"/>
      <c r="K10" s="351"/>
      <c r="L10" s="351"/>
      <c r="M10" s="351"/>
      <c r="N10" s="351"/>
      <c r="O10" s="351"/>
      <c r="P10" s="351"/>
      <c r="Q10" s="351"/>
      <c r="R10" s="351"/>
      <c r="S10" s="351"/>
      <c r="T10" s="351"/>
      <c r="U10" s="351"/>
      <c r="V10" s="351"/>
      <c r="W10" s="351"/>
      <c r="X10" s="351"/>
    </row>
    <row r="11" spans="1:24" s="350" customFormat="1" ht="14.1" customHeight="1">
      <c r="A11" s="351"/>
      <c r="B11" s="351"/>
      <c r="C11" s="590" t="s">
        <v>36</v>
      </c>
      <c r="D11" s="602"/>
      <c r="E11" s="602"/>
      <c r="F11" s="602"/>
      <c r="G11" s="613">
        <f>基本情報設定シート!$C$9</f>
        <v>0</v>
      </c>
      <c r="H11" s="613"/>
      <c r="I11" s="613"/>
      <c r="J11" s="613"/>
      <c r="K11" s="613"/>
      <c r="L11" s="613"/>
      <c r="M11" s="613"/>
      <c r="N11" s="613"/>
      <c r="O11" s="613"/>
      <c r="P11" s="613"/>
      <c r="Q11" s="613"/>
      <c r="R11" s="613"/>
      <c r="S11" s="613"/>
      <c r="T11" s="613"/>
      <c r="U11" s="613"/>
      <c r="V11" s="658"/>
      <c r="W11" s="674"/>
      <c r="X11" s="351"/>
    </row>
    <row r="12" spans="1:24" s="350" customFormat="1" ht="14.1" customHeight="1">
      <c r="A12" s="351"/>
      <c r="B12" s="351"/>
      <c r="C12" s="591"/>
      <c r="D12" s="603"/>
      <c r="E12" s="603"/>
      <c r="F12" s="603"/>
      <c r="G12" s="614"/>
      <c r="H12" s="614"/>
      <c r="I12" s="614"/>
      <c r="J12" s="614"/>
      <c r="K12" s="614"/>
      <c r="L12" s="614"/>
      <c r="M12" s="614"/>
      <c r="N12" s="614"/>
      <c r="O12" s="614"/>
      <c r="P12" s="614"/>
      <c r="Q12" s="614"/>
      <c r="R12" s="614"/>
      <c r="S12" s="614"/>
      <c r="T12" s="614"/>
      <c r="U12" s="614"/>
      <c r="V12" s="659"/>
      <c r="W12" s="674"/>
      <c r="X12" s="351"/>
    </row>
    <row r="13" spans="1:24" s="350" customFormat="1" ht="14.1" customHeight="1">
      <c r="A13" s="351"/>
      <c r="B13" s="351"/>
      <c r="C13" s="591"/>
      <c r="D13" s="603"/>
      <c r="E13" s="603"/>
      <c r="F13" s="603"/>
      <c r="G13" s="614"/>
      <c r="H13" s="614"/>
      <c r="I13" s="614"/>
      <c r="J13" s="614"/>
      <c r="K13" s="614"/>
      <c r="L13" s="614"/>
      <c r="M13" s="614"/>
      <c r="N13" s="614"/>
      <c r="O13" s="614"/>
      <c r="P13" s="614"/>
      <c r="Q13" s="614"/>
      <c r="R13" s="614"/>
      <c r="S13" s="614"/>
      <c r="T13" s="614"/>
      <c r="U13" s="614"/>
      <c r="V13" s="659"/>
      <c r="W13" s="674"/>
      <c r="X13" s="351"/>
    </row>
    <row r="14" spans="1:24" s="350" customFormat="1" ht="35.25" customHeight="1">
      <c r="A14" s="351"/>
      <c r="B14" s="351"/>
      <c r="C14" s="591" t="s">
        <v>79</v>
      </c>
      <c r="D14" s="603"/>
      <c r="E14" s="603"/>
      <c r="F14" s="603"/>
      <c r="G14" s="615"/>
      <c r="H14" s="615"/>
      <c r="I14" s="615"/>
      <c r="J14" s="615"/>
      <c r="K14" s="615"/>
      <c r="L14" s="615"/>
      <c r="M14" s="615"/>
      <c r="N14" s="603" t="s">
        <v>0</v>
      </c>
      <c r="O14" s="603"/>
      <c r="P14" s="603"/>
      <c r="Q14" s="656"/>
      <c r="R14" s="656"/>
      <c r="S14" s="656"/>
      <c r="T14" s="656"/>
      <c r="U14" s="656"/>
      <c r="V14" s="660"/>
      <c r="W14" s="674"/>
      <c r="X14" s="351"/>
    </row>
    <row r="15" spans="1:24" s="350" customFormat="1" ht="14.1" customHeight="1">
      <c r="A15" s="351"/>
      <c r="B15" s="351"/>
      <c r="C15" s="591" t="s">
        <v>87</v>
      </c>
      <c r="D15" s="603"/>
      <c r="E15" s="603"/>
      <c r="F15" s="603"/>
      <c r="G15" s="616" t="str">
        <f>基本情報設定シート!$C$3&amp;"　"&amp;基本情報設定シート!$C$4&amp;"　"&amp;基本情報設定シート!$C$5</f>
        <v>　　</v>
      </c>
      <c r="H15" s="616"/>
      <c r="I15" s="616"/>
      <c r="J15" s="616"/>
      <c r="K15" s="616"/>
      <c r="L15" s="616"/>
      <c r="M15" s="616"/>
      <c r="N15" s="603"/>
      <c r="O15" s="603"/>
      <c r="P15" s="603"/>
      <c r="Q15" s="656"/>
      <c r="R15" s="656"/>
      <c r="S15" s="656"/>
      <c r="T15" s="656"/>
      <c r="U15" s="656"/>
      <c r="V15" s="660"/>
      <c r="W15" s="674"/>
      <c r="X15" s="351"/>
    </row>
    <row r="16" spans="1:24" s="350" customFormat="1" ht="14.1" customHeight="1">
      <c r="A16" s="351"/>
      <c r="B16" s="351"/>
      <c r="C16" s="591"/>
      <c r="D16" s="603"/>
      <c r="E16" s="603"/>
      <c r="F16" s="603"/>
      <c r="G16" s="616"/>
      <c r="H16" s="616"/>
      <c r="I16" s="616"/>
      <c r="J16" s="616"/>
      <c r="K16" s="616"/>
      <c r="L16" s="616"/>
      <c r="M16" s="616"/>
      <c r="N16" s="603"/>
      <c r="O16" s="603"/>
      <c r="P16" s="603"/>
      <c r="Q16" s="656"/>
      <c r="R16" s="656"/>
      <c r="S16" s="656"/>
      <c r="T16" s="656"/>
      <c r="U16" s="656"/>
      <c r="V16" s="660"/>
      <c r="W16" s="674"/>
      <c r="X16" s="351"/>
    </row>
    <row r="17" spans="1:24" s="350" customFormat="1" ht="14.1" customHeight="1">
      <c r="A17" s="351"/>
      <c r="B17" s="386"/>
      <c r="C17" s="592"/>
      <c r="D17" s="604"/>
      <c r="E17" s="604"/>
      <c r="F17" s="604"/>
      <c r="G17" s="617"/>
      <c r="H17" s="617"/>
      <c r="I17" s="617"/>
      <c r="J17" s="617"/>
      <c r="K17" s="617"/>
      <c r="L17" s="617"/>
      <c r="M17" s="617"/>
      <c r="N17" s="604"/>
      <c r="O17" s="604"/>
      <c r="P17" s="604"/>
      <c r="Q17" s="657"/>
      <c r="R17" s="657"/>
      <c r="S17" s="657"/>
      <c r="T17" s="657"/>
      <c r="U17" s="657"/>
      <c r="V17" s="661"/>
      <c r="W17" s="674"/>
      <c r="X17" s="351"/>
    </row>
    <row r="18" spans="1:24" s="350" customFormat="1" ht="18.75" customHeight="1">
      <c r="A18" s="351"/>
      <c r="B18" s="351"/>
      <c r="C18" s="351"/>
      <c r="D18" s="351"/>
      <c r="E18" s="351"/>
      <c r="F18" s="351"/>
      <c r="G18" s="351"/>
      <c r="H18" s="351"/>
      <c r="I18" s="351"/>
      <c r="J18" s="351"/>
      <c r="K18" s="351"/>
      <c r="L18" s="351"/>
      <c r="M18" s="351"/>
      <c r="N18" s="351"/>
      <c r="O18" s="351"/>
      <c r="P18" s="351"/>
      <c r="Q18" s="351"/>
      <c r="R18" s="351"/>
      <c r="S18" s="351"/>
      <c r="T18" s="351"/>
      <c r="U18" s="351"/>
      <c r="V18" s="351"/>
      <c r="W18" s="351"/>
      <c r="X18" s="351"/>
    </row>
    <row r="19" spans="1:24" s="350" customFormat="1" ht="18.75" customHeight="1">
      <c r="A19" s="351"/>
      <c r="B19" s="351"/>
      <c r="C19" s="351" t="s">
        <v>85</v>
      </c>
      <c r="D19" s="351"/>
      <c r="E19" s="351"/>
      <c r="F19" s="351"/>
      <c r="G19" s="351"/>
      <c r="H19" s="351"/>
      <c r="I19" s="351"/>
      <c r="J19" s="351"/>
      <c r="K19" s="351"/>
      <c r="L19" s="351"/>
      <c r="M19" s="351"/>
      <c r="N19" s="351"/>
      <c r="O19" s="351"/>
      <c r="P19" s="351"/>
      <c r="Q19" s="351"/>
      <c r="R19" s="351"/>
      <c r="S19" s="351"/>
      <c r="T19" s="351"/>
      <c r="U19" s="351"/>
      <c r="V19" s="351"/>
      <c r="W19" s="351"/>
      <c r="X19" s="351"/>
    </row>
    <row r="20" spans="1:24" s="350" customFormat="1" ht="15" customHeight="1">
      <c r="A20" s="351"/>
      <c r="B20" s="351"/>
      <c r="C20" s="351"/>
      <c r="D20" s="351"/>
      <c r="E20" s="351"/>
      <c r="F20" s="351"/>
      <c r="G20" s="351"/>
      <c r="H20" s="351"/>
      <c r="I20" s="351"/>
      <c r="J20" s="351"/>
      <c r="K20" s="351"/>
      <c r="L20" s="351"/>
      <c r="M20" s="351"/>
      <c r="N20" s="351"/>
      <c r="O20" s="351"/>
      <c r="P20" s="351"/>
      <c r="Q20" s="351"/>
      <c r="R20" s="351"/>
      <c r="S20" s="351"/>
      <c r="T20" s="351"/>
      <c r="U20" s="351"/>
      <c r="V20" s="351"/>
      <c r="W20" s="351"/>
      <c r="X20" s="351"/>
    </row>
    <row r="21" spans="1:24" s="350" customFormat="1" ht="15" customHeight="1">
      <c r="A21" s="70" t="s">
        <v>2</v>
      </c>
      <c r="B21" s="70"/>
      <c r="C21" s="70"/>
      <c r="D21" s="70"/>
      <c r="E21" s="70"/>
      <c r="F21" s="70"/>
      <c r="G21" s="70"/>
      <c r="H21" s="70"/>
      <c r="I21" s="70"/>
      <c r="J21" s="70"/>
      <c r="K21" s="70"/>
      <c r="L21" s="70"/>
      <c r="M21" s="70"/>
      <c r="N21" s="70"/>
      <c r="O21" s="70"/>
      <c r="P21" s="70"/>
      <c r="Q21" s="70"/>
      <c r="R21" s="70"/>
      <c r="S21" s="70"/>
      <c r="T21" s="70"/>
      <c r="U21" s="70"/>
      <c r="V21" s="70"/>
      <c r="W21" s="70"/>
      <c r="X21" s="70"/>
    </row>
    <row r="22" spans="1:24" s="350" customFormat="1" ht="15" customHeight="1">
      <c r="A22" s="70"/>
      <c r="B22" s="70"/>
      <c r="C22" s="70"/>
      <c r="D22" s="70"/>
      <c r="E22" s="70"/>
      <c r="F22" s="70"/>
      <c r="G22" s="70"/>
      <c r="H22" s="70"/>
      <c r="I22" s="70"/>
      <c r="J22" s="70"/>
      <c r="K22" s="70"/>
      <c r="L22" s="70"/>
      <c r="M22" s="70"/>
      <c r="N22" s="70"/>
      <c r="O22" s="70"/>
      <c r="P22" s="70"/>
      <c r="Q22" s="70"/>
      <c r="R22" s="70"/>
      <c r="S22" s="70"/>
      <c r="T22" s="70"/>
      <c r="U22" s="70"/>
      <c r="V22" s="70"/>
      <c r="W22" s="70"/>
      <c r="X22" s="70"/>
    </row>
    <row r="23" spans="1:24" ht="15" customHeight="1">
      <c r="A23" s="354"/>
      <c r="B23" s="354"/>
      <c r="C23" s="593" t="s">
        <v>90</v>
      </c>
      <c r="D23" s="605"/>
      <c r="E23" s="605"/>
      <c r="F23" s="605"/>
      <c r="G23" s="605"/>
      <c r="H23" s="623" t="str">
        <f>基本情報設定シート!$C$10</f>
        <v>松江市設備導入支援事業補助金</v>
      </c>
      <c r="I23" s="623"/>
      <c r="J23" s="623"/>
      <c r="K23" s="623"/>
      <c r="L23" s="623"/>
      <c r="M23" s="623"/>
      <c r="N23" s="623"/>
      <c r="O23" s="623"/>
      <c r="P23" s="623"/>
      <c r="Q23" s="623"/>
      <c r="R23" s="623"/>
      <c r="S23" s="623"/>
      <c r="T23" s="623"/>
      <c r="U23" s="623"/>
      <c r="V23" s="662"/>
      <c r="W23" s="675"/>
      <c r="X23" s="354"/>
    </row>
    <row r="24" spans="1:24" ht="15" customHeight="1">
      <c r="A24" s="354"/>
      <c r="B24" s="354"/>
      <c r="C24" s="594"/>
      <c r="D24" s="606"/>
      <c r="E24" s="606"/>
      <c r="F24" s="606"/>
      <c r="G24" s="606"/>
      <c r="H24" s="624"/>
      <c r="I24" s="624"/>
      <c r="J24" s="624"/>
      <c r="K24" s="624"/>
      <c r="L24" s="624"/>
      <c r="M24" s="624"/>
      <c r="N24" s="624"/>
      <c r="O24" s="624"/>
      <c r="P24" s="624"/>
      <c r="Q24" s="624"/>
      <c r="R24" s="624"/>
      <c r="S24" s="624"/>
      <c r="T24" s="624"/>
      <c r="U24" s="624"/>
      <c r="V24" s="663"/>
      <c r="W24" s="675"/>
      <c r="X24" s="354"/>
    </row>
    <row r="25" spans="1:24" ht="15" customHeight="1">
      <c r="A25" s="354"/>
      <c r="B25" s="354"/>
      <c r="C25" s="595"/>
      <c r="D25" s="607"/>
      <c r="E25" s="607"/>
      <c r="F25" s="607"/>
      <c r="G25" s="607"/>
      <c r="H25" s="625"/>
      <c r="I25" s="625"/>
      <c r="J25" s="625"/>
      <c r="K25" s="625"/>
      <c r="L25" s="625"/>
      <c r="M25" s="625"/>
      <c r="N25" s="625"/>
      <c r="O25" s="647"/>
      <c r="P25" s="647"/>
      <c r="Q25" s="647"/>
      <c r="R25" s="647"/>
      <c r="S25" s="647"/>
      <c r="T25" s="647"/>
      <c r="U25" s="647"/>
      <c r="V25" s="664"/>
      <c r="W25" s="675"/>
      <c r="X25" s="354"/>
    </row>
    <row r="26" spans="1:24" ht="15.95" customHeight="1">
      <c r="A26" s="354"/>
      <c r="B26" s="354"/>
      <c r="C26" s="596" t="s">
        <v>93</v>
      </c>
      <c r="D26" s="608"/>
      <c r="E26" s="608"/>
      <c r="F26" s="608"/>
      <c r="G26" s="618"/>
      <c r="H26" s="626"/>
      <c r="I26" s="633"/>
      <c r="J26" s="633"/>
      <c r="K26" s="633"/>
      <c r="L26" s="633" t="s">
        <v>116</v>
      </c>
      <c r="M26" s="633"/>
      <c r="N26" s="644" t="s">
        <v>27</v>
      </c>
      <c r="O26" s="648"/>
      <c r="P26" s="651"/>
      <c r="Q26" s="633"/>
      <c r="R26" s="633"/>
      <c r="S26" s="633"/>
      <c r="T26" s="633"/>
      <c r="U26" s="633" t="s">
        <v>113</v>
      </c>
      <c r="V26" s="665"/>
      <c r="W26" s="354"/>
      <c r="X26" s="354"/>
    </row>
    <row r="27" spans="1:24" ht="15.95" customHeight="1">
      <c r="A27" s="354"/>
      <c r="B27" s="354"/>
      <c r="C27" s="597"/>
      <c r="D27" s="609"/>
      <c r="E27" s="609"/>
      <c r="F27" s="609"/>
      <c r="G27" s="619"/>
      <c r="H27" s="627"/>
      <c r="I27" s="518"/>
      <c r="J27" s="518"/>
      <c r="K27" s="518"/>
      <c r="L27" s="518"/>
      <c r="M27" s="518"/>
      <c r="N27" s="645"/>
      <c r="O27" s="70"/>
      <c r="P27" s="652"/>
      <c r="Q27" s="518"/>
      <c r="R27" s="518"/>
      <c r="S27" s="518"/>
      <c r="T27" s="518"/>
      <c r="U27" s="518"/>
      <c r="V27" s="666"/>
      <c r="W27" s="354"/>
      <c r="X27" s="354"/>
    </row>
    <row r="28" spans="1:24" ht="24" customHeight="1">
      <c r="A28" s="354"/>
      <c r="B28" s="354"/>
      <c r="C28" s="598"/>
      <c r="D28" s="610"/>
      <c r="E28" s="610"/>
      <c r="F28" s="610"/>
      <c r="G28" s="620"/>
      <c r="H28" s="628" t="s">
        <v>8</v>
      </c>
      <c r="I28" s="634"/>
      <c r="J28" s="634"/>
      <c r="K28" s="638"/>
      <c r="L28" s="638"/>
      <c r="M28" s="641" t="s">
        <v>120</v>
      </c>
      <c r="N28" s="629"/>
      <c r="O28" s="244"/>
      <c r="P28" s="640"/>
      <c r="Q28" s="634" t="s">
        <v>1</v>
      </c>
      <c r="R28" s="634"/>
      <c r="S28" s="634"/>
      <c r="T28" s="638"/>
      <c r="U28" s="638"/>
      <c r="V28" s="667" t="s">
        <v>120</v>
      </c>
      <c r="W28" s="354"/>
      <c r="X28" s="354"/>
    </row>
    <row r="29" spans="1:24" ht="20.100000000000001" customHeight="1">
      <c r="A29" s="354"/>
      <c r="B29" s="354"/>
      <c r="C29" s="596" t="s">
        <v>95</v>
      </c>
      <c r="D29" s="608"/>
      <c r="E29" s="608"/>
      <c r="F29" s="608"/>
      <c r="G29" s="618"/>
      <c r="H29" s="626" t="s">
        <v>203</v>
      </c>
      <c r="I29" s="633"/>
      <c r="J29" s="633"/>
      <c r="K29" s="633"/>
      <c r="L29" s="639"/>
      <c r="M29" s="642" t="s">
        <v>97</v>
      </c>
      <c r="N29" s="646"/>
      <c r="O29" s="618"/>
      <c r="P29" s="653"/>
      <c r="Q29" s="653"/>
      <c r="R29" s="653"/>
      <c r="S29" s="653"/>
      <c r="T29" s="653"/>
      <c r="U29" s="653"/>
      <c r="V29" s="668"/>
      <c r="W29" s="676"/>
      <c r="X29" s="354"/>
    </row>
    <row r="30" spans="1:24" ht="20.100000000000001" customHeight="1">
      <c r="A30" s="354"/>
      <c r="B30" s="354"/>
      <c r="C30" s="599"/>
      <c r="D30" s="611"/>
      <c r="E30" s="611"/>
      <c r="F30" s="611"/>
      <c r="G30" s="621"/>
      <c r="H30" s="629" t="s">
        <v>200</v>
      </c>
      <c r="I30" s="635"/>
      <c r="J30" s="635"/>
      <c r="K30" s="635"/>
      <c r="L30" s="640" t="s">
        <v>120</v>
      </c>
      <c r="M30" s="643"/>
      <c r="N30" s="611"/>
      <c r="O30" s="621"/>
      <c r="P30" s="654"/>
      <c r="Q30" s="654"/>
      <c r="R30" s="654"/>
      <c r="S30" s="654"/>
      <c r="T30" s="654"/>
      <c r="U30" s="654"/>
      <c r="V30" s="669"/>
      <c r="W30" s="676"/>
      <c r="X30" s="354"/>
    </row>
    <row r="31" spans="1:24" ht="20.100000000000001" customHeight="1">
      <c r="A31" s="354"/>
      <c r="B31" s="354"/>
      <c r="C31" s="596" t="s">
        <v>79</v>
      </c>
      <c r="D31" s="608"/>
      <c r="E31" s="608"/>
      <c r="F31" s="608"/>
      <c r="G31" s="618"/>
      <c r="H31" s="626"/>
      <c r="I31" s="633"/>
      <c r="J31" s="633"/>
      <c r="K31" s="633"/>
      <c r="L31" s="633"/>
      <c r="M31" s="633"/>
      <c r="N31" s="633"/>
      <c r="O31" s="633"/>
      <c r="P31" s="633"/>
      <c r="Q31" s="633"/>
      <c r="R31" s="633"/>
      <c r="S31" s="633"/>
      <c r="T31" s="633"/>
      <c r="U31" s="633"/>
      <c r="V31" s="665"/>
      <c r="W31" s="354"/>
      <c r="X31" s="354"/>
    </row>
    <row r="32" spans="1:24" ht="20.100000000000001" customHeight="1">
      <c r="A32" s="354"/>
      <c r="B32" s="354"/>
      <c r="C32" s="599"/>
      <c r="D32" s="611"/>
      <c r="E32" s="611"/>
      <c r="F32" s="611"/>
      <c r="G32" s="621"/>
      <c r="H32" s="630"/>
      <c r="I32" s="635"/>
      <c r="J32" s="635"/>
      <c r="K32" s="635"/>
      <c r="L32" s="635"/>
      <c r="M32" s="635"/>
      <c r="N32" s="635"/>
      <c r="O32" s="635"/>
      <c r="P32" s="635"/>
      <c r="Q32" s="635"/>
      <c r="R32" s="635"/>
      <c r="S32" s="635"/>
      <c r="T32" s="635"/>
      <c r="U32" s="635"/>
      <c r="V32" s="670"/>
      <c r="W32" s="354"/>
      <c r="X32" s="354"/>
    </row>
    <row r="33" spans="1:24" ht="20.100000000000001" customHeight="1">
      <c r="A33" s="354"/>
      <c r="B33" s="354"/>
      <c r="C33" s="596" t="s">
        <v>96</v>
      </c>
      <c r="D33" s="608"/>
      <c r="E33" s="608"/>
      <c r="F33" s="608"/>
      <c r="G33" s="618"/>
      <c r="H33" s="631"/>
      <c r="I33" s="636"/>
      <c r="J33" s="636"/>
      <c r="K33" s="636"/>
      <c r="L33" s="636"/>
      <c r="M33" s="636"/>
      <c r="N33" s="636"/>
      <c r="O33" s="636"/>
      <c r="P33" s="636"/>
      <c r="Q33" s="636"/>
      <c r="R33" s="636"/>
      <c r="S33" s="636"/>
      <c r="T33" s="636"/>
      <c r="U33" s="636"/>
      <c r="V33" s="671"/>
      <c r="W33" s="677"/>
      <c r="X33" s="354"/>
    </row>
    <row r="34" spans="1:24" ht="20.100000000000001" customHeight="1">
      <c r="A34" s="354"/>
      <c r="B34" s="354"/>
      <c r="C34" s="600"/>
      <c r="D34" s="612"/>
      <c r="E34" s="612"/>
      <c r="F34" s="612"/>
      <c r="G34" s="622"/>
      <c r="H34" s="632"/>
      <c r="I34" s="637"/>
      <c r="J34" s="637"/>
      <c r="K34" s="637"/>
      <c r="L34" s="637"/>
      <c r="M34" s="637"/>
      <c r="N34" s="637"/>
      <c r="O34" s="637"/>
      <c r="P34" s="637"/>
      <c r="Q34" s="637"/>
      <c r="R34" s="637"/>
      <c r="S34" s="637"/>
      <c r="T34" s="637"/>
      <c r="U34" s="637"/>
      <c r="V34" s="672"/>
      <c r="W34" s="677"/>
      <c r="X34" s="354"/>
    </row>
    <row r="35" spans="1:24" ht="18.75" customHeight="1">
      <c r="A35" s="354"/>
      <c r="B35" s="354"/>
      <c r="C35" s="354"/>
      <c r="D35" s="354"/>
      <c r="E35" s="354"/>
      <c r="F35" s="354"/>
      <c r="G35" s="354"/>
      <c r="H35" s="354"/>
      <c r="I35" s="354"/>
      <c r="J35" s="354"/>
      <c r="K35" s="354"/>
      <c r="L35" s="354"/>
      <c r="M35" s="354"/>
      <c r="N35" s="354"/>
      <c r="O35" s="354"/>
      <c r="P35" s="354"/>
      <c r="Q35" s="354"/>
      <c r="R35" s="354"/>
      <c r="S35" s="354"/>
      <c r="T35" s="354"/>
      <c r="U35" s="354"/>
      <c r="V35" s="354"/>
      <c r="W35" s="354"/>
      <c r="X35" s="354"/>
    </row>
    <row r="36" spans="1:24" ht="9" customHeight="1">
      <c r="A36" s="354"/>
      <c r="B36" s="589"/>
      <c r="C36" s="589"/>
      <c r="D36" s="589"/>
      <c r="E36" s="589"/>
      <c r="F36" s="589"/>
      <c r="G36" s="589"/>
      <c r="H36" s="589"/>
      <c r="I36" s="589"/>
      <c r="J36" s="589"/>
      <c r="K36" s="589"/>
      <c r="L36" s="589"/>
      <c r="M36" s="589"/>
      <c r="N36" s="589"/>
      <c r="O36" s="589"/>
      <c r="P36" s="589"/>
      <c r="Q36" s="589"/>
      <c r="R36" s="589"/>
      <c r="S36" s="589"/>
      <c r="T36" s="589"/>
      <c r="U36" s="589"/>
      <c r="V36" s="589"/>
      <c r="W36" s="589"/>
      <c r="X36" s="354"/>
    </row>
    <row r="37" spans="1:24" ht="18.75" customHeight="1">
      <c r="A37" s="354"/>
      <c r="B37" s="354" t="s">
        <v>23</v>
      </c>
      <c r="C37" s="351"/>
      <c r="D37" s="351"/>
      <c r="E37" s="351"/>
      <c r="F37" s="354"/>
      <c r="G37" s="354"/>
      <c r="H37" s="354"/>
      <c r="I37" s="354"/>
      <c r="J37" s="354"/>
      <c r="K37" s="354"/>
      <c r="L37" s="354"/>
      <c r="M37" s="354"/>
      <c r="N37" s="354"/>
      <c r="O37" s="354"/>
      <c r="P37" s="354"/>
      <c r="Q37" s="354"/>
      <c r="R37" s="354"/>
      <c r="S37" s="354"/>
      <c r="T37" s="354"/>
      <c r="U37" s="354"/>
      <c r="V37" s="354"/>
      <c r="W37" s="354"/>
      <c r="X37" s="354"/>
    </row>
    <row r="38" spans="1:24" ht="17.100000000000001" customHeight="1">
      <c r="A38" s="354"/>
      <c r="B38" s="354"/>
      <c r="C38" s="601"/>
      <c r="D38" s="601"/>
      <c r="E38" s="351" t="s">
        <v>56</v>
      </c>
      <c r="F38" s="354"/>
      <c r="G38" s="354"/>
      <c r="H38" s="354"/>
      <c r="I38" s="354"/>
      <c r="J38" s="354"/>
      <c r="K38" s="354"/>
      <c r="L38" s="354"/>
      <c r="M38" s="354"/>
      <c r="N38" s="354"/>
      <c r="O38" s="354"/>
      <c r="P38" s="354"/>
      <c r="Q38" s="354"/>
      <c r="R38" s="354"/>
      <c r="S38" s="354"/>
      <c r="T38" s="354"/>
      <c r="U38" s="354"/>
      <c r="V38" s="354"/>
      <c r="W38" s="354"/>
      <c r="X38" s="354"/>
    </row>
    <row r="39" spans="1:24" ht="17.100000000000001" customHeight="1">
      <c r="A39" s="354"/>
      <c r="B39" s="354"/>
      <c r="C39" s="601"/>
      <c r="D39" s="601"/>
      <c r="E39" s="351" t="s">
        <v>82</v>
      </c>
      <c r="F39" s="354"/>
      <c r="G39" s="354"/>
      <c r="H39" s="354"/>
      <c r="I39" s="354"/>
      <c r="J39" s="354"/>
      <c r="K39" s="354"/>
      <c r="L39" s="354"/>
      <c r="M39" s="354"/>
      <c r="N39" s="354"/>
      <c r="O39" s="354"/>
      <c r="P39" s="354"/>
      <c r="Q39" s="354"/>
      <c r="R39" s="354"/>
      <c r="S39" s="354"/>
      <c r="T39" s="354"/>
      <c r="U39" s="354"/>
      <c r="V39" s="354"/>
      <c r="W39" s="354"/>
      <c r="X39" s="354"/>
    </row>
    <row r="40" spans="1:24" ht="18.75" customHeight="1">
      <c r="A40" s="354"/>
      <c r="B40" s="354"/>
      <c r="C40" s="354"/>
      <c r="D40" s="354"/>
      <c r="E40" s="354"/>
      <c r="F40" s="354"/>
      <c r="G40" s="354"/>
      <c r="H40" s="354"/>
      <c r="I40" s="354"/>
      <c r="J40" s="354"/>
      <c r="K40" s="354"/>
      <c r="L40" s="354"/>
      <c r="M40" s="354"/>
      <c r="N40" s="354"/>
      <c r="O40" s="354"/>
      <c r="P40" s="354"/>
      <c r="Q40" s="354"/>
      <c r="R40" s="354"/>
      <c r="S40" s="354"/>
      <c r="T40" s="354"/>
      <c r="U40" s="354"/>
      <c r="V40" s="354"/>
      <c r="W40" s="354"/>
      <c r="X40" s="354"/>
    </row>
    <row r="41" spans="1:24" ht="20.100000000000001" customHeight="1">
      <c r="A41" s="354"/>
      <c r="B41" s="354"/>
      <c r="C41" s="354"/>
      <c r="D41" s="354"/>
      <c r="E41" s="354"/>
      <c r="F41" s="354"/>
      <c r="G41" s="354"/>
      <c r="H41" s="354"/>
      <c r="I41" s="354"/>
      <c r="J41" s="354"/>
      <c r="K41" s="229" t="s">
        <v>72</v>
      </c>
      <c r="L41" s="229"/>
      <c r="M41" s="229"/>
      <c r="N41" s="229"/>
      <c r="O41" s="229"/>
      <c r="P41" s="229"/>
      <c r="Q41" s="229"/>
      <c r="R41" s="229"/>
      <c r="S41" s="229"/>
      <c r="T41" s="229"/>
      <c r="U41" s="229"/>
      <c r="V41" s="229"/>
      <c r="W41" s="229"/>
      <c r="X41" s="354"/>
    </row>
    <row r="42" spans="1:24" ht="20.100000000000001" customHeight="1">
      <c r="A42" s="354"/>
      <c r="B42" s="354"/>
      <c r="C42" s="354"/>
      <c r="D42" s="354"/>
      <c r="E42" s="354"/>
      <c r="F42" s="354"/>
      <c r="G42" s="354"/>
      <c r="H42" s="354"/>
      <c r="I42" s="354"/>
      <c r="J42" s="354"/>
      <c r="K42" s="229" t="s">
        <v>60</v>
      </c>
      <c r="L42" s="229"/>
      <c r="M42" s="229"/>
      <c r="N42" s="229"/>
      <c r="O42" s="649"/>
      <c r="P42" s="649"/>
      <c r="Q42" s="649"/>
      <c r="R42" s="649"/>
      <c r="S42" s="649"/>
      <c r="T42" s="649"/>
      <c r="U42" s="649"/>
      <c r="V42" s="649"/>
      <c r="W42" s="649"/>
      <c r="X42" s="354"/>
    </row>
    <row r="43" spans="1:24" ht="20.100000000000001" customHeight="1">
      <c r="A43" s="354"/>
      <c r="B43" s="354"/>
      <c r="C43" s="354"/>
      <c r="D43" s="354"/>
      <c r="E43" s="354"/>
      <c r="F43" s="354"/>
      <c r="G43" s="354"/>
      <c r="H43" s="354"/>
      <c r="I43" s="354"/>
      <c r="J43" s="354"/>
      <c r="K43" s="229"/>
      <c r="L43" s="229"/>
      <c r="M43" s="229"/>
      <c r="N43" s="229"/>
      <c r="O43" s="649"/>
      <c r="P43" s="649"/>
      <c r="Q43" s="649"/>
      <c r="R43" s="649"/>
      <c r="S43" s="649"/>
      <c r="T43" s="649"/>
      <c r="U43" s="649"/>
      <c r="V43" s="649"/>
      <c r="W43" s="649"/>
      <c r="X43" s="354"/>
    </row>
    <row r="44" spans="1:24" ht="18.75" customHeight="1">
      <c r="A44" s="354"/>
      <c r="B44" s="354"/>
      <c r="C44" s="354"/>
      <c r="D44" s="354"/>
      <c r="E44" s="354"/>
      <c r="F44" s="354"/>
      <c r="G44" s="354"/>
      <c r="H44" s="354"/>
      <c r="I44" s="354"/>
      <c r="J44" s="354"/>
      <c r="K44" s="354"/>
      <c r="L44" s="354"/>
      <c r="M44" s="354"/>
      <c r="N44" s="354"/>
      <c r="O44" s="354"/>
      <c r="P44" s="354"/>
      <c r="Q44" s="354"/>
      <c r="R44" s="354"/>
      <c r="S44" s="354"/>
      <c r="T44" s="354"/>
      <c r="U44" s="354"/>
      <c r="V44" s="354"/>
      <c r="W44" s="354"/>
      <c r="X44" s="354"/>
    </row>
    <row r="45" spans="1:24" ht="18.75" customHeight="1">
      <c r="A45" s="354"/>
      <c r="B45" s="354"/>
      <c r="C45" s="354"/>
      <c r="D45" s="354"/>
      <c r="E45" s="354"/>
      <c r="F45" s="354"/>
      <c r="G45" s="354"/>
      <c r="H45" s="354"/>
      <c r="I45" s="354"/>
      <c r="J45" s="354"/>
      <c r="K45" s="354"/>
      <c r="L45" s="354"/>
      <c r="M45" s="354"/>
      <c r="N45" s="354"/>
      <c r="O45" s="354"/>
      <c r="P45" s="354"/>
      <c r="Q45" s="354"/>
      <c r="R45" s="354"/>
      <c r="S45" s="354"/>
      <c r="T45" s="354"/>
      <c r="U45" s="354"/>
      <c r="V45" s="354"/>
      <c r="W45" s="354"/>
      <c r="X45" s="354"/>
    </row>
  </sheetData>
  <sheetProtection password="CA99"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topLeftCell="E1" workbookViewId="0">
      <selection activeCell="J10" sqref="J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10">
      <c r="A1" t="s">
        <v>53</v>
      </c>
    </row>
    <row r="2" spans="1:10">
      <c r="A2" t="s">
        <v>164</v>
      </c>
    </row>
    <row r="3" spans="1:10">
      <c r="A3" t="s">
        <v>88</v>
      </c>
    </row>
    <row r="4" spans="1:10">
      <c r="A4" t="s">
        <v>169</v>
      </c>
    </row>
    <row r="5" spans="1:10">
      <c r="A5" t="s">
        <v>167</v>
      </c>
    </row>
    <row r="8" spans="1:10">
      <c r="A8" t="s">
        <v>163</v>
      </c>
    </row>
    <row r="9" spans="1:10">
      <c r="A9" s="4" t="s">
        <v>126</v>
      </c>
      <c r="B9" s="4" t="s">
        <v>129</v>
      </c>
      <c r="C9" s="4" t="s">
        <v>130</v>
      </c>
      <c r="D9" s="4" t="s">
        <v>133</v>
      </c>
      <c r="E9" s="4" t="s">
        <v>135</v>
      </c>
      <c r="F9" s="4" t="s">
        <v>131</v>
      </c>
      <c r="G9" s="4" t="s">
        <v>137</v>
      </c>
      <c r="H9" s="4" t="s">
        <v>141</v>
      </c>
      <c r="I9" s="4" t="s">
        <v>142</v>
      </c>
      <c r="J9" s="4" t="s">
        <v>308</v>
      </c>
    </row>
    <row r="10" spans="1:10">
      <c r="A10" s="5" t="s">
        <v>127</v>
      </c>
      <c r="B10" s="5" t="s">
        <v>143</v>
      </c>
      <c r="C10" s="5" t="s">
        <v>147</v>
      </c>
      <c r="D10" s="5" t="s">
        <v>148</v>
      </c>
      <c r="E10" s="6" t="s">
        <v>150</v>
      </c>
      <c r="F10" s="6" t="s">
        <v>152</v>
      </c>
      <c r="G10" s="5" t="s">
        <v>153</v>
      </c>
      <c r="H10" s="5" t="s">
        <v>157</v>
      </c>
      <c r="I10" s="6" t="s">
        <v>161</v>
      </c>
      <c r="J10" s="7" t="s">
        <v>264</v>
      </c>
    </row>
    <row r="11" spans="1:10">
      <c r="A11" s="6" t="s">
        <v>128</v>
      </c>
      <c r="B11" s="6" t="s">
        <v>146</v>
      </c>
      <c r="C11" s="5" t="s">
        <v>172</v>
      </c>
      <c r="D11" s="5" t="s">
        <v>149</v>
      </c>
      <c r="G11" s="5" t="s">
        <v>154</v>
      </c>
      <c r="H11" s="5" t="s">
        <v>59</v>
      </c>
    </row>
    <row r="12" spans="1:10">
      <c r="D12" s="6"/>
      <c r="G12" s="6" t="s">
        <v>155</v>
      </c>
      <c r="H12" s="6" t="s">
        <v>158</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B26" sqref="B26"/>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8" t="s">
        <v>234</v>
      </c>
      <c r="B1" s="8" t="s">
        <v>235</v>
      </c>
      <c r="D1" s="1" t="s">
        <v>127</v>
      </c>
      <c r="E1" t="s">
        <v>290</v>
      </c>
      <c r="F1" t="s">
        <v>291</v>
      </c>
    </row>
    <row r="2" spans="1:12">
      <c r="A2" t="s">
        <v>98</v>
      </c>
      <c r="B2" t="s">
        <v>86</v>
      </c>
      <c r="D2" t="s">
        <v>128</v>
      </c>
      <c r="E2" t="s">
        <v>290</v>
      </c>
      <c r="F2" t="s">
        <v>291</v>
      </c>
    </row>
    <row r="3" spans="1:12">
      <c r="A3" t="s">
        <v>236</v>
      </c>
      <c r="B3" t="s">
        <v>257</v>
      </c>
      <c r="D3" t="s">
        <v>143</v>
      </c>
      <c r="E3" t="s">
        <v>216</v>
      </c>
      <c r="F3" t="s">
        <v>271</v>
      </c>
    </row>
    <row r="4" spans="1:12">
      <c r="A4" t="s">
        <v>237</v>
      </c>
      <c r="B4" t="s">
        <v>258</v>
      </c>
      <c r="D4" t="s">
        <v>146</v>
      </c>
      <c r="E4" t="s">
        <v>295</v>
      </c>
    </row>
    <row r="5" spans="1:12">
      <c r="A5" t="s">
        <v>239</v>
      </c>
      <c r="B5" t="s">
        <v>213</v>
      </c>
      <c r="D5" t="s">
        <v>147</v>
      </c>
      <c r="E5" t="s">
        <v>285</v>
      </c>
      <c r="F5" t="s">
        <v>262</v>
      </c>
      <c r="G5" t="s">
        <v>286</v>
      </c>
      <c r="H5" t="s">
        <v>63</v>
      </c>
      <c r="I5" t="s">
        <v>151</v>
      </c>
    </row>
    <row r="6" spans="1:12">
      <c r="A6" t="s">
        <v>52</v>
      </c>
      <c r="B6" t="s">
        <v>259</v>
      </c>
      <c r="D6" t="s">
        <v>172</v>
      </c>
      <c r="E6" t="s">
        <v>287</v>
      </c>
      <c r="F6" t="s">
        <v>241</v>
      </c>
      <c r="G6" t="s">
        <v>288</v>
      </c>
      <c r="H6" t="s">
        <v>118</v>
      </c>
      <c r="I6" t="s">
        <v>289</v>
      </c>
    </row>
    <row r="7" spans="1:12">
      <c r="A7" t="s">
        <v>240</v>
      </c>
      <c r="D7" t="s">
        <v>148</v>
      </c>
      <c r="E7" t="s">
        <v>262</v>
      </c>
      <c r="F7" t="s">
        <v>292</v>
      </c>
      <c r="G7" t="s">
        <v>294</v>
      </c>
      <c r="H7" t="s">
        <v>24</v>
      </c>
      <c r="I7" t="s">
        <v>151</v>
      </c>
    </row>
    <row r="8" spans="1:12">
      <c r="A8" t="s">
        <v>242</v>
      </c>
      <c r="D8" t="s">
        <v>149</v>
      </c>
      <c r="E8" t="s">
        <v>24</v>
      </c>
      <c r="F8" t="s">
        <v>289</v>
      </c>
      <c r="G8" t="s">
        <v>289</v>
      </c>
      <c r="H8" t="s">
        <v>289</v>
      </c>
      <c r="I8" t="s">
        <v>289</v>
      </c>
    </row>
    <row r="9" spans="1:12">
      <c r="A9" t="s">
        <v>243</v>
      </c>
      <c r="D9" t="s">
        <v>150</v>
      </c>
      <c r="E9" s="1" t="s">
        <v>267</v>
      </c>
      <c r="F9" s="1" t="s">
        <v>262</v>
      </c>
      <c r="G9" s="1" t="s">
        <v>268</v>
      </c>
      <c r="H9" s="1" t="s">
        <v>269</v>
      </c>
      <c r="I9" s="1" t="s">
        <v>24</v>
      </c>
      <c r="J9" s="1" t="s">
        <v>118</v>
      </c>
    </row>
    <row r="10" spans="1:12">
      <c r="A10" t="s">
        <v>245</v>
      </c>
      <c r="D10" t="s">
        <v>152</v>
      </c>
      <c r="E10" t="s">
        <v>296</v>
      </c>
      <c r="F10" t="s">
        <v>298</v>
      </c>
      <c r="G10" t="s">
        <v>134</v>
      </c>
      <c r="H10" t="s">
        <v>229</v>
      </c>
    </row>
    <row r="11" spans="1:12">
      <c r="A11" t="s">
        <v>246</v>
      </c>
      <c r="D11" t="s">
        <v>153</v>
      </c>
    </row>
    <row r="12" spans="1:12">
      <c r="A12" t="s">
        <v>114</v>
      </c>
      <c r="D12" t="s">
        <v>154</v>
      </c>
    </row>
    <row r="13" spans="1:12">
      <c r="A13" t="s">
        <v>247</v>
      </c>
      <c r="D13" t="s">
        <v>155</v>
      </c>
    </row>
    <row r="14" spans="1:12">
      <c r="A14" t="s">
        <v>249</v>
      </c>
      <c r="D14" t="s">
        <v>157</v>
      </c>
      <c r="E14" t="s">
        <v>302</v>
      </c>
      <c r="F14" t="s">
        <v>303</v>
      </c>
      <c r="G14" t="s">
        <v>305</v>
      </c>
      <c r="H14" t="s">
        <v>159</v>
      </c>
      <c r="I14" t="s">
        <v>306</v>
      </c>
      <c r="J14" t="s">
        <v>151</v>
      </c>
    </row>
    <row r="15" spans="1:12">
      <c r="A15" t="s">
        <v>251</v>
      </c>
      <c r="D15" t="s">
        <v>59</v>
      </c>
      <c r="E15" t="s">
        <v>302</v>
      </c>
      <c r="F15" t="s">
        <v>303</v>
      </c>
      <c r="G15" t="s">
        <v>305</v>
      </c>
      <c r="H15" t="s">
        <v>192</v>
      </c>
      <c r="I15" t="s">
        <v>159</v>
      </c>
      <c r="J15" t="s">
        <v>306</v>
      </c>
      <c r="K15" t="s">
        <v>151</v>
      </c>
    </row>
    <row r="16" spans="1:12">
      <c r="A16" t="s">
        <v>252</v>
      </c>
      <c r="D16" t="s">
        <v>158</v>
      </c>
      <c r="E16" t="s">
        <v>302</v>
      </c>
      <c r="F16" t="s">
        <v>303</v>
      </c>
      <c r="G16" t="s">
        <v>305</v>
      </c>
      <c r="H16" t="s">
        <v>192</v>
      </c>
      <c r="I16" t="s">
        <v>159</v>
      </c>
      <c r="J16" t="s">
        <v>306</v>
      </c>
      <c r="K16" t="s">
        <v>307</v>
      </c>
      <c r="L16" t="s">
        <v>151</v>
      </c>
    </row>
    <row r="17" spans="1:10">
      <c r="A17" t="s">
        <v>250</v>
      </c>
      <c r="D17" t="s">
        <v>161</v>
      </c>
      <c r="E17" t="s">
        <v>74</v>
      </c>
      <c r="F17" t="s">
        <v>300</v>
      </c>
    </row>
    <row r="18" spans="1:10">
      <c r="A18" t="s">
        <v>215</v>
      </c>
      <c r="D18" t="s">
        <v>264</v>
      </c>
      <c r="E18" t="s">
        <v>37</v>
      </c>
      <c r="F18" t="s">
        <v>302</v>
      </c>
      <c r="G18" t="s">
        <v>311</v>
      </c>
      <c r="H18" t="s">
        <v>312</v>
      </c>
      <c r="I18" t="s">
        <v>313</v>
      </c>
      <c r="J18" t="s">
        <v>151</v>
      </c>
    </row>
    <row r="19" spans="1:10">
      <c r="A19" t="s">
        <v>4</v>
      </c>
    </row>
    <row r="20" spans="1:10">
      <c r="A20" t="s">
        <v>253</v>
      </c>
    </row>
    <row r="21" spans="1:10">
      <c r="A21" t="s">
        <v>254</v>
      </c>
    </row>
    <row r="22" spans="1:10">
      <c r="A22" t="s">
        <v>255</v>
      </c>
    </row>
    <row r="23" spans="1:10">
      <c r="A23" t="s">
        <v>207</v>
      </c>
    </row>
    <row r="24" spans="1:10">
      <c r="A24" t="s">
        <v>194</v>
      </c>
    </row>
    <row r="25" spans="1:10">
      <c r="A25" t="s">
        <v>256</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9" customWidth="1"/>
    <col min="4" max="4" width="38.25" style="9" customWidth="1"/>
  </cols>
  <sheetData>
    <row r="1" spans="1:4">
      <c r="A1" s="10" t="s">
        <v>139</v>
      </c>
      <c r="B1" s="10"/>
      <c r="C1" s="10"/>
      <c r="D1" s="10"/>
    </row>
    <row r="2" spans="1:4" ht="19.5">
      <c r="A2" s="11"/>
      <c r="B2" s="11"/>
      <c r="C2" s="18" t="s">
        <v>185</v>
      </c>
      <c r="D2" s="18" t="s">
        <v>48</v>
      </c>
    </row>
    <row r="3" spans="1:4" ht="24.95" customHeight="1">
      <c r="A3" s="12" t="s">
        <v>173</v>
      </c>
      <c r="B3" s="16" t="s">
        <v>175</v>
      </c>
      <c r="C3" s="19"/>
      <c r="D3" s="16" t="s">
        <v>181</v>
      </c>
    </row>
    <row r="4" spans="1:4" ht="24.95" customHeight="1">
      <c r="A4" s="13"/>
      <c r="B4" s="17" t="s">
        <v>177</v>
      </c>
      <c r="C4" s="20"/>
      <c r="D4" s="17" t="s">
        <v>88</v>
      </c>
    </row>
    <row r="5" spans="1:4" ht="24.95" customHeight="1">
      <c r="A5" s="13"/>
      <c r="B5" s="17" t="s">
        <v>178</v>
      </c>
      <c r="C5" s="20"/>
      <c r="D5" s="17" t="s">
        <v>283</v>
      </c>
    </row>
    <row r="6" spans="1:4" ht="24.95" customHeight="1">
      <c r="A6" s="13"/>
      <c r="B6" s="17" t="s">
        <v>182</v>
      </c>
      <c r="C6" s="20"/>
      <c r="D6" s="17" t="s">
        <v>284</v>
      </c>
    </row>
    <row r="7" spans="1:4" ht="24.95" customHeight="1">
      <c r="A7" s="13"/>
      <c r="B7" s="17" t="s">
        <v>179</v>
      </c>
      <c r="C7" s="21"/>
      <c r="D7" s="24">
        <v>26639</v>
      </c>
    </row>
    <row r="8" spans="1:4" ht="24.95" customHeight="1">
      <c r="A8" s="13"/>
      <c r="B8" s="17" t="s">
        <v>220</v>
      </c>
      <c r="C8" s="22"/>
      <c r="D8" s="25">
        <v>6908540</v>
      </c>
    </row>
    <row r="9" spans="1:4" ht="24.95" customHeight="1">
      <c r="A9" s="13"/>
      <c r="B9" s="17" t="s">
        <v>36</v>
      </c>
      <c r="C9" s="20"/>
      <c r="D9" s="17" t="s">
        <v>184</v>
      </c>
    </row>
    <row r="10" spans="1:4" ht="24.95" customHeight="1">
      <c r="A10" s="14" t="s">
        <v>187</v>
      </c>
      <c r="B10" s="17" t="s">
        <v>123</v>
      </c>
      <c r="C10" s="17" t="s">
        <v>201</v>
      </c>
      <c r="D10" s="26" t="s">
        <v>126</v>
      </c>
    </row>
    <row r="11" spans="1:4" ht="24.95" customHeight="1">
      <c r="A11" s="13"/>
      <c r="B11" s="17" t="s">
        <v>180</v>
      </c>
      <c r="C11" s="20" t="s">
        <v>127</v>
      </c>
      <c r="D11" s="17" t="s">
        <v>127</v>
      </c>
    </row>
    <row r="12" spans="1:4" ht="76.5" customHeight="1">
      <c r="A12" s="15" t="s">
        <v>186</v>
      </c>
      <c r="B12" s="15"/>
      <c r="C12" s="23" t="s">
        <v>277</v>
      </c>
      <c r="D12" s="23"/>
    </row>
  </sheetData>
  <sheetProtection password="CA99" sheet="1" scenarios="1" formatCell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'プルダウン（基本設定）'!$A$9:$J$9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E65"/>
  <sheetViews>
    <sheetView view="pageBreakPreview" zoomScaleSheetLayoutView="100" workbookViewId="0">
      <selection activeCell="J1" sqref="J1:L1"/>
    </sheetView>
  </sheetViews>
  <sheetFormatPr defaultRowHeight="18.75"/>
  <cols>
    <col min="1" max="1" width="13.625" style="27" customWidth="1"/>
    <col min="2" max="2" width="2.625" style="27" customWidth="1"/>
    <col min="3" max="4" width="8.625" style="28" customWidth="1"/>
    <col min="5" max="12" width="6.625" style="27" customWidth="1"/>
    <col min="13" max="13" width="2.625" style="27" customWidth="1"/>
    <col min="14" max="16" width="9" style="8" hidden="1" customWidth="1"/>
    <col min="17" max="16384" width="9" style="8" customWidth="1"/>
  </cols>
  <sheetData>
    <row r="1" spans="1:31">
      <c r="A1" s="30"/>
      <c r="B1" s="30"/>
      <c r="C1" s="30"/>
      <c r="D1" s="30"/>
      <c r="E1" s="30"/>
      <c r="F1" s="69"/>
      <c r="G1" s="69"/>
      <c r="H1" s="69"/>
      <c r="I1" s="69"/>
      <c r="J1" s="168"/>
      <c r="K1" s="168"/>
      <c r="L1" s="168"/>
      <c r="M1" s="69"/>
      <c r="N1" s="27"/>
      <c r="O1" s="27"/>
      <c r="P1" s="27"/>
      <c r="Q1" s="27"/>
      <c r="R1" s="27"/>
      <c r="S1" s="27"/>
      <c r="T1" s="27"/>
      <c r="U1" s="27"/>
      <c r="V1" s="27"/>
      <c r="W1" s="27"/>
      <c r="X1" s="27"/>
      <c r="Y1" s="27"/>
      <c r="Z1" s="27"/>
      <c r="AA1" s="27"/>
    </row>
    <row r="2" spans="1:31">
      <c r="A2" s="30" t="s">
        <v>336</v>
      </c>
      <c r="B2" s="30"/>
      <c r="C2" s="30"/>
      <c r="D2" s="30"/>
      <c r="E2" s="30"/>
      <c r="F2" s="30"/>
      <c r="G2" s="30"/>
      <c r="H2" s="30"/>
      <c r="I2" s="69"/>
      <c r="J2" s="69"/>
      <c r="K2" s="69"/>
      <c r="L2" s="69"/>
      <c r="M2" s="69"/>
      <c r="N2" s="210"/>
      <c r="O2" s="210"/>
      <c r="P2" s="210"/>
      <c r="Q2" s="210"/>
      <c r="R2" s="210"/>
      <c r="S2" s="210"/>
      <c r="T2" s="210"/>
      <c r="U2" s="210"/>
      <c r="V2" s="210"/>
      <c r="W2" s="210"/>
      <c r="X2" s="224"/>
      <c r="Y2" s="224"/>
      <c r="Z2" s="224"/>
      <c r="AA2" s="224"/>
      <c r="AB2" s="224"/>
      <c r="AC2" s="224"/>
      <c r="AD2" s="224"/>
      <c r="AE2" s="224"/>
    </row>
    <row r="3" spans="1:31" ht="18.75" customHeight="1">
      <c r="A3" s="30"/>
      <c r="B3" s="30"/>
      <c r="C3" s="69"/>
      <c r="D3" s="69"/>
      <c r="E3" s="30"/>
      <c r="F3" s="31" t="s">
        <v>36</v>
      </c>
      <c r="G3" s="31"/>
      <c r="H3" s="154">
        <f>基本情報設定シート!$C$9</f>
        <v>0</v>
      </c>
      <c r="I3" s="154"/>
      <c r="J3" s="154"/>
      <c r="K3" s="154"/>
      <c r="L3" s="154"/>
      <c r="M3" s="69"/>
      <c r="N3" s="211"/>
      <c r="O3" s="211"/>
      <c r="P3" s="211"/>
      <c r="Q3" s="211"/>
      <c r="R3" s="211"/>
      <c r="S3" s="211"/>
      <c r="T3" s="211"/>
      <c r="U3" s="211"/>
      <c r="V3" s="211"/>
      <c r="W3" s="211"/>
      <c r="X3" s="225"/>
      <c r="Y3" s="225"/>
      <c r="Z3" s="225"/>
      <c r="AA3" s="225"/>
      <c r="AB3" s="225"/>
      <c r="AC3" s="225"/>
      <c r="AD3" s="225"/>
      <c r="AE3" s="225"/>
    </row>
    <row r="4" spans="1:31">
      <c r="A4" s="30"/>
      <c r="B4" s="30"/>
      <c r="C4" s="69"/>
      <c r="D4" s="69"/>
      <c r="E4" s="30" t="s">
        <v>337</v>
      </c>
      <c r="F4" s="128" t="s">
        <v>293</v>
      </c>
      <c r="G4" s="128"/>
      <c r="H4" s="154">
        <f>基本情報設定シート!$C$3</f>
        <v>0</v>
      </c>
      <c r="I4" s="154"/>
      <c r="J4" s="154"/>
      <c r="K4" s="154"/>
      <c r="L4" s="154"/>
      <c r="M4" s="69"/>
      <c r="N4" s="212"/>
      <c r="O4" s="212"/>
      <c r="P4" s="212"/>
      <c r="Q4" s="212"/>
      <c r="R4" s="212"/>
      <c r="S4" s="212"/>
      <c r="T4" s="212"/>
      <c r="U4" s="212"/>
      <c r="V4" s="212"/>
      <c r="W4" s="212"/>
      <c r="X4" s="226"/>
      <c r="Y4" s="226"/>
      <c r="Z4" s="226"/>
      <c r="AA4" s="226"/>
      <c r="AB4" s="226"/>
      <c r="AC4" s="226"/>
      <c r="AD4" s="226"/>
      <c r="AE4" s="226"/>
    </row>
    <row r="5" spans="1:31">
      <c r="A5" s="30"/>
      <c r="B5" s="30"/>
      <c r="C5" s="69"/>
      <c r="D5" s="69"/>
      <c r="E5" s="30"/>
      <c r="F5" s="128" t="s">
        <v>339</v>
      </c>
      <c r="G5" s="128"/>
      <c r="H5" s="154" t="str">
        <f>基本情報設定シート!$C$4&amp;"　"&amp;基本情報設定シート!$C$5</f>
        <v>　</v>
      </c>
      <c r="I5" s="154"/>
      <c r="J5" s="154"/>
      <c r="K5" s="154"/>
      <c r="L5" s="154"/>
      <c r="M5" s="69"/>
      <c r="N5" s="212"/>
      <c r="O5" s="212"/>
      <c r="P5" s="212"/>
      <c r="Q5" s="212"/>
      <c r="R5" s="212"/>
      <c r="S5" s="212"/>
      <c r="T5" s="212"/>
      <c r="U5" s="212"/>
      <c r="V5" s="212"/>
      <c r="W5" s="212"/>
      <c r="X5" s="226"/>
      <c r="Y5" s="226"/>
      <c r="Z5" s="226"/>
      <c r="AA5" s="226"/>
      <c r="AB5" s="226"/>
      <c r="AC5" s="226"/>
      <c r="AD5" s="226"/>
      <c r="AE5" s="226"/>
    </row>
    <row r="6" spans="1:31" s="29" customFormat="1" ht="39.950000000000003" customHeight="1">
      <c r="A6" s="31" t="s">
        <v>168</v>
      </c>
      <c r="B6" s="31"/>
      <c r="C6" s="31"/>
      <c r="D6" s="31"/>
      <c r="E6" s="31"/>
      <c r="F6" s="31"/>
      <c r="G6" s="31"/>
      <c r="H6" s="31"/>
      <c r="I6" s="31"/>
      <c r="J6" s="31"/>
      <c r="K6" s="31"/>
      <c r="L6" s="31"/>
      <c r="M6" s="31"/>
      <c r="N6" s="211"/>
      <c r="O6" s="211"/>
      <c r="P6" s="211"/>
      <c r="Q6" s="211"/>
      <c r="R6" s="211"/>
      <c r="S6" s="211"/>
      <c r="T6" s="211"/>
      <c r="U6" s="211"/>
      <c r="V6" s="211"/>
      <c r="W6" s="211"/>
      <c r="X6" s="225"/>
      <c r="Y6" s="225"/>
      <c r="Z6" s="225"/>
      <c r="AA6" s="225"/>
      <c r="AB6" s="225"/>
      <c r="AC6" s="225"/>
      <c r="AD6" s="225"/>
      <c r="AE6" s="225"/>
    </row>
    <row r="7" spans="1:31" ht="39.950000000000003" customHeight="1">
      <c r="A7" s="32" t="s">
        <v>35</v>
      </c>
      <c r="B7" s="32"/>
      <c r="C7" s="32"/>
      <c r="D7" s="32"/>
      <c r="E7" s="32"/>
      <c r="F7" s="32"/>
      <c r="G7" s="32"/>
      <c r="H7" s="32"/>
      <c r="I7" s="32"/>
      <c r="J7" s="32"/>
      <c r="K7" s="32"/>
      <c r="L7" s="32"/>
      <c r="M7" s="32"/>
      <c r="N7" s="211"/>
      <c r="O7" s="211"/>
      <c r="P7" s="211"/>
      <c r="Q7" s="211"/>
      <c r="R7" s="211"/>
      <c r="S7" s="211"/>
      <c r="T7" s="211"/>
      <c r="U7" s="211"/>
      <c r="V7" s="211"/>
      <c r="W7" s="211"/>
      <c r="X7" s="225"/>
      <c r="Y7" s="225"/>
      <c r="Z7" s="225"/>
      <c r="AA7" s="225"/>
      <c r="AB7" s="225"/>
      <c r="AC7" s="225"/>
      <c r="AD7" s="225"/>
      <c r="AE7" s="225"/>
    </row>
    <row r="8" spans="1:31">
      <c r="A8" s="33" t="s">
        <v>206</v>
      </c>
      <c r="B8" s="33"/>
      <c r="C8" s="70"/>
      <c r="D8" s="70"/>
      <c r="E8" s="33"/>
      <c r="F8" s="33"/>
      <c r="G8" s="33"/>
      <c r="H8" s="33"/>
      <c r="I8" s="33"/>
      <c r="J8" s="33"/>
      <c r="K8" s="33"/>
      <c r="L8" s="33"/>
      <c r="M8" s="33"/>
    </row>
    <row r="9" spans="1:31" ht="30" customHeight="1">
      <c r="A9" s="34" t="str">
        <f>基本情報設定シート!$C$10&amp;"　設備導入計画書"</f>
        <v>松江市設備導入支援事業補助金　設備導入計画書</v>
      </c>
      <c r="B9" s="34"/>
      <c r="C9" s="34"/>
      <c r="D9" s="34"/>
      <c r="E9" s="34"/>
      <c r="F9" s="34"/>
      <c r="G9" s="34"/>
      <c r="H9" s="34"/>
      <c r="I9" s="34"/>
      <c r="J9" s="34"/>
      <c r="K9" s="34"/>
      <c r="L9" s="34"/>
      <c r="M9" s="34"/>
    </row>
    <row r="10" spans="1:31" s="27" customFormat="1" ht="18.75" customHeight="1">
      <c r="A10" s="35" t="s">
        <v>208</v>
      </c>
      <c r="B10" s="47" t="s">
        <v>10</v>
      </c>
      <c r="C10" s="47"/>
      <c r="D10" s="47"/>
      <c r="E10" s="101">
        <f>基本情報設定シート!$C$3</f>
        <v>0</v>
      </c>
      <c r="F10" s="101"/>
      <c r="G10" s="101"/>
      <c r="H10" s="101"/>
      <c r="I10" s="101"/>
      <c r="J10" s="101"/>
      <c r="K10" s="101"/>
      <c r="L10" s="101"/>
      <c r="M10" s="187"/>
      <c r="N10" s="8"/>
      <c r="O10" s="8"/>
      <c r="P10" s="8"/>
      <c r="Q10" s="8"/>
      <c r="R10" s="8"/>
      <c r="S10" s="8"/>
      <c r="T10" s="8"/>
      <c r="U10" s="8"/>
    </row>
    <row r="11" spans="1:31" s="27" customFormat="1" ht="18.75" customHeight="1">
      <c r="A11" s="36"/>
      <c r="B11" s="48" t="s">
        <v>211</v>
      </c>
      <c r="C11" s="48"/>
      <c r="D11" s="48"/>
      <c r="E11" s="102" t="str">
        <f>基本情報設定シート!$C$4&amp;"　"&amp;基本情報設定シート!$C$5</f>
        <v>　</v>
      </c>
      <c r="F11" s="102"/>
      <c r="G11" s="102"/>
      <c r="H11" s="102"/>
      <c r="I11" s="102"/>
      <c r="J11" s="102"/>
      <c r="K11" s="102"/>
      <c r="L11" s="102"/>
      <c r="M11" s="188"/>
      <c r="N11" s="8"/>
      <c r="O11" s="8"/>
      <c r="P11" s="8"/>
      <c r="Q11" s="8"/>
      <c r="R11" s="8"/>
      <c r="S11" s="8"/>
      <c r="T11" s="8"/>
      <c r="U11" s="8"/>
    </row>
    <row r="12" spans="1:31" s="27" customFormat="1" ht="18.75" customHeight="1">
      <c r="A12" s="36"/>
      <c r="B12" s="49" t="s">
        <v>36</v>
      </c>
      <c r="C12" s="71"/>
      <c r="D12" s="89"/>
      <c r="E12" s="103" t="str">
        <f>CONCATENATE("〒",LEFT(基本情報設定シート!$C$8,3),"-",RIGHT(基本情報設定シート!$C$8,4))</f>
        <v>〒-</v>
      </c>
      <c r="F12" s="129"/>
      <c r="G12" s="129"/>
      <c r="H12" s="129"/>
      <c r="I12" s="129"/>
      <c r="J12" s="129"/>
      <c r="K12" s="129"/>
      <c r="L12" s="129"/>
      <c r="M12" s="189"/>
      <c r="N12" s="8"/>
      <c r="O12" s="8"/>
      <c r="P12" s="8"/>
      <c r="Q12" s="8"/>
      <c r="R12" s="8"/>
      <c r="S12" s="8"/>
      <c r="T12" s="8"/>
      <c r="U12" s="8"/>
    </row>
    <row r="13" spans="1:31" s="27" customFormat="1">
      <c r="A13" s="36"/>
      <c r="B13" s="50"/>
      <c r="C13" s="72"/>
      <c r="D13" s="90"/>
      <c r="E13" s="104">
        <f>基本情報設定シート!$C$9</f>
        <v>0</v>
      </c>
      <c r="F13" s="130"/>
      <c r="G13" s="130"/>
      <c r="H13" s="130"/>
      <c r="I13" s="130"/>
      <c r="J13" s="130"/>
      <c r="K13" s="130"/>
      <c r="L13" s="130"/>
      <c r="M13" s="190"/>
      <c r="N13" s="8"/>
      <c r="O13" s="8"/>
      <c r="P13" s="8"/>
      <c r="Q13" s="8"/>
      <c r="R13" s="8"/>
      <c r="S13" s="8"/>
      <c r="T13" s="8"/>
      <c r="U13" s="8"/>
    </row>
    <row r="14" spans="1:31" s="27" customFormat="1" ht="18.75" customHeight="1">
      <c r="A14" s="36"/>
      <c r="B14" s="48" t="s">
        <v>212</v>
      </c>
      <c r="C14" s="48"/>
      <c r="D14" s="48"/>
      <c r="E14" s="105" t="s">
        <v>214</v>
      </c>
      <c r="F14" s="131" t="s">
        <v>234</v>
      </c>
      <c r="G14" s="131"/>
      <c r="H14" s="155" t="s">
        <v>195</v>
      </c>
      <c r="I14" s="161"/>
      <c r="J14" s="161"/>
      <c r="K14" s="161"/>
      <c r="L14" s="161"/>
      <c r="M14" s="191"/>
      <c r="N14" s="8"/>
      <c r="O14" s="8"/>
      <c r="P14" s="8"/>
      <c r="Q14" s="8"/>
      <c r="R14" s="8"/>
      <c r="S14" s="8"/>
      <c r="T14" s="8"/>
      <c r="U14" s="8"/>
    </row>
    <row r="15" spans="1:31" s="27" customFormat="1" ht="24.95" customHeight="1">
      <c r="A15" s="36"/>
      <c r="B15" s="48"/>
      <c r="C15" s="48"/>
      <c r="D15" s="48"/>
      <c r="E15" s="106" t="s">
        <v>217</v>
      </c>
      <c r="F15" s="132"/>
      <c r="G15" s="132"/>
      <c r="H15" s="132"/>
      <c r="I15" s="132"/>
      <c r="J15" s="132"/>
      <c r="K15" s="132"/>
      <c r="L15" s="132"/>
      <c r="M15" s="192"/>
      <c r="N15" s="8"/>
      <c r="O15" s="8"/>
      <c r="P15" s="8"/>
      <c r="Q15" s="8"/>
      <c r="R15" s="8"/>
      <c r="S15" s="8"/>
      <c r="T15" s="8"/>
      <c r="U15" s="8"/>
    </row>
    <row r="16" spans="1:31" s="27" customFormat="1" ht="60" customHeight="1">
      <c r="A16" s="36"/>
      <c r="B16" s="48" t="s">
        <v>218</v>
      </c>
      <c r="C16" s="48"/>
      <c r="D16" s="48"/>
      <c r="E16" s="107"/>
      <c r="F16" s="133"/>
      <c r="G16" s="133"/>
      <c r="H16" s="133"/>
      <c r="I16" s="133"/>
      <c r="J16" s="133"/>
      <c r="K16" s="133"/>
      <c r="L16" s="133"/>
      <c r="M16" s="193"/>
      <c r="N16" s="8"/>
      <c r="O16" s="8"/>
      <c r="P16" s="8"/>
      <c r="Q16" s="8"/>
      <c r="R16" s="8"/>
      <c r="S16" s="8"/>
      <c r="T16" s="8"/>
      <c r="U16" s="8"/>
    </row>
    <row r="17" spans="1:27" s="27" customFormat="1" ht="18.75" customHeight="1">
      <c r="A17" s="36"/>
      <c r="B17" s="48" t="s">
        <v>219</v>
      </c>
      <c r="C17" s="48"/>
      <c r="D17" s="48"/>
      <c r="E17" s="108"/>
      <c r="F17" s="134"/>
      <c r="G17" s="134"/>
      <c r="H17" s="156" t="s">
        <v>11</v>
      </c>
      <c r="I17" s="162" t="s">
        <v>22</v>
      </c>
      <c r="J17" s="162"/>
      <c r="K17" s="175"/>
      <c r="L17" s="175"/>
      <c r="M17" s="194" t="s">
        <v>176</v>
      </c>
      <c r="N17" s="8"/>
      <c r="O17" s="8"/>
      <c r="P17" s="8"/>
      <c r="Q17" s="8"/>
      <c r="R17" s="8"/>
      <c r="S17" s="8"/>
      <c r="T17" s="8"/>
      <c r="U17" s="8"/>
    </row>
    <row r="18" spans="1:27" s="27" customFormat="1" ht="19.5">
      <c r="A18" s="37"/>
      <c r="B18" s="51" t="s">
        <v>221</v>
      </c>
      <c r="C18" s="51"/>
      <c r="D18" s="51"/>
      <c r="E18" s="109"/>
      <c r="F18" s="135"/>
      <c r="G18" s="135"/>
      <c r="H18" s="135"/>
      <c r="I18" s="163" t="s">
        <v>222</v>
      </c>
      <c r="J18" s="169"/>
      <c r="K18" s="169"/>
      <c r="L18" s="169"/>
      <c r="M18" s="195" t="s">
        <v>174</v>
      </c>
      <c r="N18" s="8"/>
      <c r="O18" s="8"/>
      <c r="P18" s="8"/>
      <c r="Q18" s="8"/>
      <c r="R18" s="8"/>
      <c r="S18" s="8"/>
      <c r="T18" s="8"/>
      <c r="U18" s="8"/>
    </row>
    <row r="19" spans="1:27">
      <c r="A19" s="35" t="s">
        <v>314</v>
      </c>
      <c r="B19" s="47" t="s">
        <v>315</v>
      </c>
      <c r="C19" s="47"/>
      <c r="D19" s="47"/>
      <c r="E19" s="110"/>
      <c r="F19" s="136"/>
      <c r="G19" s="136"/>
      <c r="H19" s="136"/>
      <c r="I19" s="136"/>
      <c r="J19" s="136"/>
      <c r="K19" s="136"/>
      <c r="L19" s="136"/>
      <c r="M19" s="196"/>
      <c r="N19" s="213"/>
      <c r="O19" s="215"/>
      <c r="P19" s="215"/>
      <c r="Q19" s="215"/>
      <c r="R19" s="218"/>
      <c r="S19" s="218"/>
      <c r="T19" s="218"/>
      <c r="U19" s="218"/>
      <c r="V19" s="218"/>
      <c r="W19" s="218"/>
      <c r="X19" s="218"/>
      <c r="Y19" s="218"/>
      <c r="Z19" s="218"/>
      <c r="AA19" s="27"/>
    </row>
    <row r="20" spans="1:27">
      <c r="A20" s="36"/>
      <c r="B20" s="48" t="s">
        <v>124</v>
      </c>
      <c r="C20" s="48"/>
      <c r="D20" s="48"/>
      <c r="E20" s="111"/>
      <c r="F20" s="137"/>
      <c r="G20" s="137"/>
      <c r="H20" s="157" t="s">
        <v>200</v>
      </c>
      <c r="I20" s="137"/>
      <c r="J20" s="137"/>
      <c r="K20" s="137"/>
      <c r="L20" s="137"/>
      <c r="M20" s="197" t="s">
        <v>174</v>
      </c>
      <c r="N20" s="213"/>
      <c r="O20" s="215"/>
      <c r="P20" s="215"/>
      <c r="Q20" s="215"/>
      <c r="R20" s="219"/>
      <c r="S20" s="219"/>
      <c r="T20" s="219"/>
      <c r="U20" s="222"/>
      <c r="V20" s="223"/>
      <c r="W20" s="223"/>
      <c r="X20" s="223"/>
      <c r="Y20" s="223"/>
      <c r="Z20" s="227"/>
      <c r="AA20" s="27"/>
    </row>
    <row r="21" spans="1:27" ht="39.950000000000003" customHeight="1">
      <c r="A21" s="37"/>
      <c r="B21" s="51" t="s">
        <v>316</v>
      </c>
      <c r="C21" s="51"/>
      <c r="D21" s="51"/>
      <c r="E21" s="112"/>
      <c r="F21" s="138"/>
      <c r="G21" s="138"/>
      <c r="H21" s="138"/>
      <c r="I21" s="138"/>
      <c r="J21" s="138"/>
      <c r="K21" s="138"/>
      <c r="L21" s="138"/>
      <c r="M21" s="198"/>
      <c r="N21" s="213"/>
      <c r="O21" s="215"/>
      <c r="P21" s="215"/>
      <c r="Q21" s="215"/>
      <c r="R21" s="220"/>
      <c r="S21" s="220"/>
      <c r="T21" s="220"/>
      <c r="U21" s="220"/>
      <c r="V21" s="220"/>
      <c r="W21" s="220"/>
      <c r="X21" s="220"/>
      <c r="Y21" s="220"/>
      <c r="Z21" s="220"/>
      <c r="AA21" s="27"/>
    </row>
    <row r="22" spans="1:27" ht="20.100000000000001" customHeight="1">
      <c r="A22" s="38" t="s">
        <v>379</v>
      </c>
      <c r="B22" s="52" t="s">
        <v>318</v>
      </c>
      <c r="C22" s="73"/>
      <c r="D22" s="91"/>
      <c r="E22" s="113" t="str">
        <f>基本情報設定シート!$C$11</f>
        <v>生産性向上支援事業</v>
      </c>
      <c r="F22" s="139"/>
      <c r="G22" s="139"/>
      <c r="H22" s="139"/>
      <c r="I22" s="139"/>
      <c r="J22" s="139"/>
      <c r="K22" s="139"/>
      <c r="L22" s="139"/>
      <c r="M22" s="199"/>
      <c r="N22" s="214"/>
      <c r="O22" s="216"/>
      <c r="P22" s="216"/>
      <c r="Q22" s="216"/>
      <c r="R22" s="221"/>
      <c r="S22" s="221"/>
      <c r="T22" s="221"/>
      <c r="U22" s="221"/>
      <c r="V22" s="221"/>
      <c r="W22" s="221"/>
      <c r="X22" s="221"/>
      <c r="Y22" s="221"/>
      <c r="Z22" s="221"/>
      <c r="AA22" s="27"/>
    </row>
    <row r="23" spans="1:27" s="27" customFormat="1" ht="80.099999999999994" customHeight="1">
      <c r="A23" s="39"/>
      <c r="B23" s="53" t="s">
        <v>266</v>
      </c>
      <c r="C23" s="53"/>
      <c r="D23" s="53"/>
      <c r="E23" s="114"/>
      <c r="F23" s="140"/>
      <c r="G23" s="140"/>
      <c r="H23" s="140"/>
      <c r="I23" s="140"/>
      <c r="J23" s="140"/>
      <c r="K23" s="140"/>
      <c r="L23" s="140"/>
      <c r="M23" s="200"/>
      <c r="N23" s="8"/>
      <c r="O23" s="8"/>
      <c r="P23" s="8"/>
      <c r="Q23" s="8"/>
      <c r="R23" s="8"/>
    </row>
    <row r="24" spans="1:27" s="27" customFormat="1" ht="80.099999999999994" customHeight="1">
      <c r="A24" s="39"/>
      <c r="B24" s="54" t="s">
        <v>319</v>
      </c>
      <c r="C24" s="54"/>
      <c r="D24" s="54"/>
      <c r="E24" s="107"/>
      <c r="F24" s="133"/>
      <c r="G24" s="133"/>
      <c r="H24" s="133"/>
      <c r="I24" s="133"/>
      <c r="J24" s="133"/>
      <c r="K24" s="133"/>
      <c r="L24" s="133"/>
      <c r="M24" s="193"/>
      <c r="N24" s="8"/>
      <c r="O24" s="8"/>
      <c r="P24" s="217"/>
      <c r="Q24" s="8"/>
      <c r="R24" s="8"/>
    </row>
    <row r="25" spans="1:27" s="27" customFormat="1" ht="33" customHeight="1">
      <c r="A25" s="39"/>
      <c r="B25" s="55" t="s">
        <v>320</v>
      </c>
      <c r="C25" s="74"/>
      <c r="D25" s="92"/>
      <c r="E25" s="115"/>
      <c r="F25" s="141"/>
      <c r="G25" s="150" t="str">
        <f>IF($E$25="有","（別紙４）炭素排出量削減資料のとおり","-")</f>
        <v>-</v>
      </c>
      <c r="H25" s="150"/>
      <c r="I25" s="150"/>
      <c r="J25" s="150"/>
      <c r="K25" s="150"/>
      <c r="L25" s="150"/>
      <c r="M25" s="201"/>
      <c r="N25" s="8"/>
      <c r="O25" s="8"/>
      <c r="P25" s="217"/>
      <c r="Q25" s="8"/>
      <c r="R25" s="8"/>
    </row>
    <row r="26" spans="1:27" s="27" customFormat="1" ht="5.0999999999999996" customHeight="1">
      <c r="A26" s="39"/>
      <c r="B26" s="56"/>
      <c r="C26" s="75"/>
      <c r="D26" s="75"/>
      <c r="E26" s="75"/>
      <c r="F26" s="75"/>
      <c r="G26" s="75"/>
      <c r="H26" s="75"/>
      <c r="I26" s="75"/>
      <c r="J26" s="75"/>
      <c r="K26" s="75"/>
      <c r="L26" s="75"/>
      <c r="M26" s="202"/>
      <c r="N26" s="8"/>
      <c r="O26" s="8"/>
      <c r="P26" s="8"/>
      <c r="Q26" s="8"/>
      <c r="R26" s="8"/>
    </row>
    <row r="27" spans="1:27" s="27" customFormat="1">
      <c r="A27" s="39"/>
      <c r="B27" s="56"/>
      <c r="C27" s="76" t="s">
        <v>301</v>
      </c>
      <c r="D27" s="76"/>
      <c r="E27" s="116"/>
      <c r="F27" s="116"/>
      <c r="G27" s="116"/>
      <c r="H27" s="116"/>
      <c r="I27" s="116"/>
      <c r="J27" s="116"/>
      <c r="K27" s="116"/>
      <c r="L27" s="180" t="s">
        <v>5</v>
      </c>
      <c r="M27" s="202"/>
      <c r="N27" s="8"/>
      <c r="O27" s="8"/>
      <c r="P27" s="8"/>
      <c r="Q27" s="8"/>
      <c r="R27" s="8"/>
    </row>
    <row r="28" spans="1:27" s="27" customFormat="1" ht="37.5" customHeight="1">
      <c r="A28" s="39"/>
      <c r="B28" s="57"/>
      <c r="C28" s="55" t="s">
        <v>140</v>
      </c>
      <c r="D28" s="74"/>
      <c r="E28" s="92"/>
      <c r="F28" s="62" t="s">
        <v>321</v>
      </c>
      <c r="G28" s="62"/>
      <c r="H28" s="158" t="s">
        <v>322</v>
      </c>
      <c r="I28" s="164"/>
      <c r="J28" s="54" t="s">
        <v>323</v>
      </c>
      <c r="K28" s="62"/>
      <c r="L28" s="62"/>
      <c r="M28" s="202"/>
      <c r="N28" s="8"/>
      <c r="O28" s="8"/>
      <c r="P28" s="8"/>
      <c r="Q28" s="8"/>
      <c r="R28" s="8"/>
    </row>
    <row r="29" spans="1:27" s="27" customFormat="1" ht="39.950000000000003" customHeight="1">
      <c r="A29" s="39"/>
      <c r="B29" s="57"/>
      <c r="C29" s="77"/>
      <c r="D29" s="93"/>
      <c r="E29" s="117"/>
      <c r="F29" s="142"/>
      <c r="G29" s="142"/>
      <c r="H29" s="159"/>
      <c r="I29" s="159"/>
      <c r="J29" s="170"/>
      <c r="K29" s="170"/>
      <c r="L29" s="170"/>
      <c r="M29" s="202"/>
      <c r="N29" s="8"/>
      <c r="O29" s="8"/>
      <c r="P29" s="8"/>
      <c r="Q29" s="8"/>
      <c r="R29" s="8"/>
    </row>
    <row r="30" spans="1:27" s="27" customFormat="1" ht="39.950000000000003" customHeight="1">
      <c r="A30" s="39"/>
      <c r="B30" s="57"/>
      <c r="C30" s="77"/>
      <c r="D30" s="93"/>
      <c r="E30" s="117"/>
      <c r="F30" s="142"/>
      <c r="G30" s="142"/>
      <c r="H30" s="159"/>
      <c r="I30" s="159"/>
      <c r="J30" s="170"/>
      <c r="K30" s="170"/>
      <c r="L30" s="170"/>
      <c r="M30" s="202"/>
      <c r="N30" s="8"/>
      <c r="O30" s="8"/>
      <c r="P30" s="8"/>
      <c r="Q30" s="8"/>
      <c r="R30" s="8"/>
    </row>
    <row r="31" spans="1:27" s="27" customFormat="1" ht="35.25" customHeight="1">
      <c r="A31" s="39"/>
      <c r="B31" s="58" t="s">
        <v>325</v>
      </c>
      <c r="C31" s="78"/>
      <c r="D31" s="78"/>
      <c r="E31" s="78"/>
      <c r="F31" s="78"/>
      <c r="G31" s="78"/>
      <c r="H31" s="78"/>
      <c r="I31" s="78"/>
      <c r="J31" s="78"/>
      <c r="K31" s="78"/>
      <c r="L31" s="78"/>
      <c r="M31" s="203"/>
      <c r="N31" s="8"/>
      <c r="O31" s="8"/>
      <c r="P31" s="8"/>
      <c r="Q31" s="8"/>
      <c r="R31" s="8"/>
      <c r="S31" s="8"/>
      <c r="T31" s="8"/>
    </row>
    <row r="32" spans="1:27" s="27" customFormat="1" ht="5.0999999999999996" customHeight="1">
      <c r="A32" s="39"/>
      <c r="B32" s="59"/>
      <c r="C32" s="79"/>
      <c r="D32" s="79"/>
      <c r="E32" s="118"/>
      <c r="F32" s="118"/>
      <c r="G32" s="118"/>
      <c r="H32" s="118"/>
      <c r="I32" s="118"/>
      <c r="J32" s="118"/>
      <c r="K32" s="118"/>
      <c r="L32" s="118"/>
      <c r="M32" s="202"/>
      <c r="N32" s="8"/>
      <c r="O32" s="8"/>
      <c r="P32" s="8"/>
      <c r="Q32" s="8"/>
      <c r="R32" s="8"/>
    </row>
    <row r="33" spans="1:21" s="27" customFormat="1" ht="18.75" customHeight="1">
      <c r="A33" s="39"/>
      <c r="B33" s="54" t="s">
        <v>29</v>
      </c>
      <c r="C33" s="53"/>
      <c r="D33" s="53"/>
      <c r="E33" s="62" t="s">
        <v>209</v>
      </c>
      <c r="F33" s="142"/>
      <c r="G33" s="142"/>
      <c r="H33" s="142"/>
      <c r="I33" s="142"/>
      <c r="J33" s="142"/>
      <c r="K33" s="142"/>
      <c r="L33" s="142"/>
      <c r="M33" s="202"/>
      <c r="N33" s="8"/>
      <c r="O33" s="8"/>
      <c r="P33" s="8"/>
      <c r="Q33" s="8"/>
      <c r="R33" s="8"/>
    </row>
    <row r="34" spans="1:21" s="27" customFormat="1">
      <c r="A34" s="39"/>
      <c r="B34" s="54"/>
      <c r="C34" s="54"/>
      <c r="D34" s="54"/>
      <c r="E34" s="62" t="s">
        <v>327</v>
      </c>
      <c r="F34" s="142"/>
      <c r="G34" s="142"/>
      <c r="H34" s="142"/>
      <c r="I34" s="142"/>
      <c r="J34" s="142"/>
      <c r="K34" s="142"/>
      <c r="L34" s="142"/>
      <c r="M34" s="202"/>
      <c r="N34" s="8"/>
      <c r="O34" s="8"/>
      <c r="P34" s="8"/>
      <c r="Q34" s="8"/>
      <c r="R34" s="8"/>
    </row>
    <row r="35" spans="1:21" s="27" customFormat="1">
      <c r="A35" s="39"/>
      <c r="B35" s="60" t="s">
        <v>328</v>
      </c>
      <c r="C35" s="60"/>
      <c r="D35" s="60"/>
      <c r="E35" s="119"/>
      <c r="F35" s="119"/>
      <c r="G35" s="119"/>
      <c r="H35" s="119"/>
      <c r="I35" s="119"/>
      <c r="J35" s="119"/>
      <c r="K35" s="119"/>
      <c r="L35" s="119"/>
      <c r="M35" s="202"/>
      <c r="N35" s="8"/>
      <c r="O35" s="8"/>
      <c r="P35" s="8"/>
      <c r="Q35" s="8"/>
      <c r="R35" s="8"/>
    </row>
    <row r="36" spans="1:21" s="27" customFormat="1">
      <c r="A36" s="39"/>
      <c r="B36" s="61" t="s">
        <v>329</v>
      </c>
      <c r="C36" s="80"/>
      <c r="D36" s="94"/>
      <c r="E36" s="119"/>
      <c r="F36" s="119"/>
      <c r="G36" s="119"/>
      <c r="H36" s="119"/>
      <c r="I36" s="119"/>
      <c r="J36" s="119"/>
      <c r="K36" s="119"/>
      <c r="L36" s="119"/>
      <c r="M36" s="202"/>
      <c r="N36" s="8"/>
      <c r="O36" s="8"/>
      <c r="P36" s="8"/>
      <c r="Q36" s="8"/>
      <c r="R36" s="8"/>
    </row>
    <row r="37" spans="1:21" s="27" customFormat="1">
      <c r="A37" s="39"/>
      <c r="B37" s="62" t="s">
        <v>333</v>
      </c>
      <c r="C37" s="62"/>
      <c r="D37" s="62"/>
      <c r="E37" s="119"/>
      <c r="F37" s="119"/>
      <c r="G37" s="119"/>
      <c r="H37" s="119"/>
      <c r="I37" s="119"/>
      <c r="J37" s="119"/>
      <c r="K37" s="119"/>
      <c r="L37" s="119"/>
      <c r="M37" s="202"/>
      <c r="N37" s="8"/>
      <c r="O37" s="8"/>
      <c r="P37" s="8"/>
      <c r="Q37" s="8"/>
      <c r="R37" s="8"/>
    </row>
    <row r="38" spans="1:21" s="27" customFormat="1" ht="19.5">
      <c r="A38" s="40"/>
      <c r="B38" s="63" t="s">
        <v>334</v>
      </c>
      <c r="C38" s="63"/>
      <c r="D38" s="95"/>
      <c r="E38" s="120"/>
      <c r="F38" s="143"/>
      <c r="G38" s="151" t="s">
        <v>335</v>
      </c>
      <c r="H38" s="151"/>
      <c r="I38" s="165"/>
      <c r="J38" s="171"/>
      <c r="K38" s="171"/>
      <c r="L38" s="181" t="s">
        <v>166</v>
      </c>
      <c r="M38" s="204"/>
      <c r="N38" s="8"/>
      <c r="O38" s="8"/>
      <c r="P38" s="8"/>
      <c r="Q38" s="8"/>
      <c r="R38" s="8"/>
    </row>
    <row r="39" spans="1:21" s="27" customFormat="1">
      <c r="A39" s="41" t="s">
        <v>395</v>
      </c>
      <c r="B39" s="64"/>
      <c r="C39" s="81" t="s">
        <v>224</v>
      </c>
      <c r="D39" s="96"/>
      <c r="E39" s="121"/>
      <c r="F39" s="121"/>
      <c r="G39" s="121"/>
      <c r="H39" s="121"/>
      <c r="I39" s="121"/>
      <c r="J39" s="121"/>
      <c r="K39" s="121"/>
      <c r="L39" s="182" t="s">
        <v>225</v>
      </c>
      <c r="M39" s="205"/>
      <c r="N39" s="8"/>
      <c r="O39" s="8"/>
      <c r="P39" s="8"/>
      <c r="Q39" s="8"/>
      <c r="R39" s="8"/>
      <c r="S39" s="8"/>
      <c r="T39" s="8"/>
      <c r="U39" s="8"/>
    </row>
    <row r="40" spans="1:21" s="27" customFormat="1">
      <c r="A40" s="42"/>
      <c r="B40" s="65"/>
      <c r="C40" s="48" t="s">
        <v>226</v>
      </c>
      <c r="D40" s="48" t="s">
        <v>21</v>
      </c>
      <c r="E40" s="48"/>
      <c r="F40" s="144" t="s">
        <v>227</v>
      </c>
      <c r="G40" s="144"/>
      <c r="H40" s="144"/>
      <c r="I40" s="144"/>
      <c r="J40" s="144"/>
      <c r="K40" s="144"/>
      <c r="L40" s="144"/>
      <c r="M40" s="206"/>
      <c r="N40" s="8"/>
      <c r="O40" s="8"/>
      <c r="P40" s="8"/>
      <c r="Q40" s="8"/>
      <c r="R40" s="8"/>
      <c r="S40" s="8"/>
      <c r="T40" s="8"/>
      <c r="U40" s="8"/>
    </row>
    <row r="41" spans="1:21" s="27" customFormat="1">
      <c r="A41" s="42"/>
      <c r="B41" s="65"/>
      <c r="C41" s="82" t="s">
        <v>91</v>
      </c>
      <c r="D41" s="97">
        <f>D44-SUM(D42:E43)</f>
        <v>0</v>
      </c>
      <c r="E41" s="97"/>
      <c r="F41" s="145"/>
      <c r="G41" s="145"/>
      <c r="H41" s="145"/>
      <c r="I41" s="145"/>
      <c r="J41" s="145"/>
      <c r="K41" s="145"/>
      <c r="L41" s="145"/>
      <c r="M41" s="206"/>
      <c r="N41" s="8">
        <v>1</v>
      </c>
      <c r="O41" s="8"/>
      <c r="P41" s="8"/>
      <c r="Q41" s="8"/>
      <c r="R41" s="8"/>
      <c r="S41" s="8"/>
      <c r="T41" s="8"/>
      <c r="U41" s="8"/>
    </row>
    <row r="42" spans="1:21" s="27" customFormat="1">
      <c r="A42" s="42"/>
      <c r="B42" s="65"/>
      <c r="C42" s="48" t="s">
        <v>228</v>
      </c>
      <c r="D42" s="97">
        <f>$K$58</f>
        <v>0</v>
      </c>
      <c r="E42" s="97"/>
      <c r="F42" s="145" t="str">
        <f>基本情報設定シート!$C$10</f>
        <v>松江市設備導入支援事業補助金</v>
      </c>
      <c r="G42" s="145"/>
      <c r="H42" s="145"/>
      <c r="I42" s="145"/>
      <c r="J42" s="145"/>
      <c r="K42" s="145"/>
      <c r="L42" s="145"/>
      <c r="M42" s="206"/>
      <c r="N42" s="8">
        <v>2</v>
      </c>
      <c r="O42" s="8"/>
      <c r="P42" s="8"/>
      <c r="Q42" s="8"/>
      <c r="R42" s="8"/>
      <c r="S42" s="8"/>
      <c r="T42" s="8"/>
      <c r="U42" s="8"/>
    </row>
    <row r="43" spans="1:21" s="27" customFormat="1">
      <c r="A43" s="42"/>
      <c r="B43" s="65"/>
      <c r="C43" s="48" t="s">
        <v>229</v>
      </c>
      <c r="D43" s="98"/>
      <c r="E43" s="98"/>
      <c r="F43" s="146"/>
      <c r="G43" s="146"/>
      <c r="H43" s="146"/>
      <c r="I43" s="146"/>
      <c r="J43" s="146"/>
      <c r="K43" s="146"/>
      <c r="L43" s="146"/>
      <c r="M43" s="206"/>
      <c r="N43" s="8">
        <v>3</v>
      </c>
      <c r="O43" s="8"/>
      <c r="P43" s="8"/>
      <c r="Q43" s="8"/>
      <c r="R43" s="8"/>
      <c r="S43" s="8"/>
      <c r="T43" s="8"/>
      <c r="U43" s="8"/>
    </row>
    <row r="44" spans="1:21" s="27" customFormat="1">
      <c r="A44" s="42"/>
      <c r="B44" s="65"/>
      <c r="C44" s="48" t="s">
        <v>231</v>
      </c>
      <c r="D44" s="97">
        <f>E57</f>
        <v>0</v>
      </c>
      <c r="E44" s="97"/>
      <c r="F44" s="145"/>
      <c r="G44" s="145"/>
      <c r="H44" s="145"/>
      <c r="I44" s="145"/>
      <c r="J44" s="145"/>
      <c r="K44" s="145"/>
      <c r="L44" s="145"/>
      <c r="M44" s="206"/>
      <c r="N44" s="8">
        <v>4</v>
      </c>
      <c r="O44" s="8"/>
      <c r="P44" s="8"/>
      <c r="Q44" s="8"/>
      <c r="R44" s="8"/>
      <c r="S44" s="8"/>
      <c r="T44" s="8"/>
      <c r="U44" s="8"/>
    </row>
    <row r="45" spans="1:21" s="27" customFormat="1">
      <c r="A45" s="42"/>
      <c r="B45" s="65"/>
      <c r="C45" s="70"/>
      <c r="D45" s="70"/>
      <c r="E45" s="33"/>
      <c r="F45" s="33"/>
      <c r="G45" s="33"/>
      <c r="H45" s="33"/>
      <c r="I45" s="33"/>
      <c r="J45" s="33"/>
      <c r="K45" s="33"/>
      <c r="L45" s="33"/>
      <c r="M45" s="206"/>
      <c r="N45" s="8"/>
      <c r="O45" s="8"/>
      <c r="P45" s="8"/>
      <c r="Q45" s="8"/>
      <c r="R45" s="8"/>
      <c r="S45" s="8"/>
      <c r="T45" s="8"/>
      <c r="U45" s="8"/>
    </row>
    <row r="46" spans="1:21" s="27" customFormat="1">
      <c r="A46" s="42"/>
      <c r="B46" s="65"/>
      <c r="C46" s="83" t="s">
        <v>44</v>
      </c>
      <c r="D46" s="70"/>
      <c r="E46" s="33"/>
      <c r="F46" s="33"/>
      <c r="G46" s="33"/>
      <c r="H46" s="33"/>
      <c r="I46" s="33"/>
      <c r="J46" s="33"/>
      <c r="K46" s="33"/>
      <c r="L46" s="183" t="s">
        <v>225</v>
      </c>
      <c r="M46" s="206"/>
      <c r="N46" s="8"/>
      <c r="O46" s="8"/>
      <c r="P46" s="8"/>
      <c r="Q46" s="8"/>
      <c r="R46" s="8"/>
      <c r="S46" s="8"/>
      <c r="T46" s="8"/>
      <c r="U46" s="8"/>
    </row>
    <row r="47" spans="1:21" s="27" customFormat="1" ht="30" customHeight="1">
      <c r="A47" s="42"/>
      <c r="B47" s="65"/>
      <c r="C47" s="49" t="s">
        <v>193</v>
      </c>
      <c r="D47" s="89"/>
      <c r="E47" s="122" t="s">
        <v>232</v>
      </c>
      <c r="F47" s="147"/>
      <c r="G47" s="152" t="s">
        <v>260</v>
      </c>
      <c r="H47" s="152"/>
      <c r="I47" s="152"/>
      <c r="J47" s="152"/>
      <c r="K47" s="122" t="s">
        <v>233</v>
      </c>
      <c r="L47" s="147"/>
      <c r="M47" s="206"/>
      <c r="N47" s="8"/>
      <c r="O47" s="8"/>
      <c r="P47" s="8"/>
      <c r="Q47" s="8"/>
      <c r="R47" s="8"/>
      <c r="S47" s="8"/>
      <c r="T47" s="8"/>
      <c r="U47" s="8"/>
    </row>
    <row r="48" spans="1:21" s="27" customFormat="1" ht="30" customHeight="1">
      <c r="A48" s="42"/>
      <c r="B48" s="65"/>
      <c r="C48" s="50"/>
      <c r="D48" s="90"/>
      <c r="E48" s="123"/>
      <c r="F48" s="148"/>
      <c r="G48" s="152" t="s">
        <v>261</v>
      </c>
      <c r="H48" s="152"/>
      <c r="I48" s="166" t="s">
        <v>229</v>
      </c>
      <c r="J48" s="166"/>
      <c r="K48" s="123"/>
      <c r="L48" s="148"/>
      <c r="M48" s="206"/>
      <c r="N48" s="8"/>
      <c r="O48" s="8"/>
      <c r="P48" s="8"/>
      <c r="Q48" s="8"/>
      <c r="R48" s="8"/>
      <c r="S48" s="8"/>
      <c r="T48" s="8"/>
      <c r="U48" s="8"/>
    </row>
    <row r="49" spans="1:21" s="27" customFormat="1" ht="39.950000000000003" customHeight="1">
      <c r="A49" s="42"/>
      <c r="B49" s="65"/>
      <c r="C49" s="48" t="str">
        <f>VLOOKUP(基本情報設定シート!$C$11,'プルダウン（事業計画書）'!$D$1:$L$17,$N49+1,0)</f>
        <v>設備本体費</v>
      </c>
      <c r="D49" s="48"/>
      <c r="E49" s="98"/>
      <c r="F49" s="98"/>
      <c r="G49" s="98"/>
      <c r="H49" s="98"/>
      <c r="I49" s="98"/>
      <c r="J49" s="98"/>
      <c r="K49" s="176">
        <f t="shared" ref="K49:K57" si="0">IFERROR(SUM($E49,-$G49,-$I49),"")</f>
        <v>0</v>
      </c>
      <c r="L49" s="184"/>
      <c r="M49" s="206"/>
      <c r="N49" s="8">
        <v>1</v>
      </c>
      <c r="O49" s="8"/>
      <c r="P49" s="8"/>
      <c r="Q49" s="8"/>
      <c r="R49" s="8"/>
      <c r="S49" s="8"/>
      <c r="T49" s="8"/>
      <c r="U49" s="8"/>
    </row>
    <row r="50" spans="1:21" s="27" customFormat="1" ht="39.950000000000003" customHeight="1">
      <c r="A50" s="42"/>
      <c r="B50" s="65"/>
      <c r="C50" s="84" t="str">
        <f>VLOOKUP(基本情報設定シート!$C$11,'プルダウン（事業計画書）'!$D$1:$L$17,$N50+1,0)</f>
        <v>その他導入に
要する経費</v>
      </c>
      <c r="D50" s="84"/>
      <c r="E50" s="98"/>
      <c r="F50" s="98"/>
      <c r="G50" s="98"/>
      <c r="H50" s="98"/>
      <c r="I50" s="98"/>
      <c r="J50" s="98"/>
      <c r="K50" s="176">
        <f t="shared" si="0"/>
        <v>0</v>
      </c>
      <c r="L50" s="184"/>
      <c r="M50" s="206"/>
      <c r="N50" s="8">
        <v>2</v>
      </c>
      <c r="O50" s="8"/>
      <c r="P50" s="8"/>
      <c r="Q50" s="8"/>
      <c r="R50" s="8"/>
      <c r="S50" s="8"/>
      <c r="T50" s="8"/>
      <c r="U50" s="8"/>
    </row>
    <row r="51" spans="1:21" s="27" customFormat="1" hidden="1">
      <c r="A51" s="42"/>
      <c r="B51" s="65"/>
      <c r="C51" s="48">
        <f>VLOOKUP(基本情報設定シート!$C$11,'プルダウン（事業計画書）'!$D$1:$L$17,$N51+1,0)</f>
        <v>0</v>
      </c>
      <c r="D51" s="48"/>
      <c r="E51" s="124"/>
      <c r="F51" s="124"/>
      <c r="G51" s="124"/>
      <c r="H51" s="124"/>
      <c r="I51" s="124"/>
      <c r="J51" s="124"/>
      <c r="K51" s="177">
        <f t="shared" si="0"/>
        <v>0</v>
      </c>
      <c r="L51" s="185"/>
      <c r="M51" s="206"/>
      <c r="N51" s="8">
        <v>3</v>
      </c>
      <c r="O51" s="8"/>
      <c r="P51" s="8"/>
      <c r="Q51" s="8"/>
      <c r="R51" s="8"/>
      <c r="S51" s="8"/>
      <c r="T51" s="8"/>
      <c r="U51" s="8"/>
    </row>
    <row r="52" spans="1:21" s="27" customFormat="1" hidden="1">
      <c r="A52" s="42"/>
      <c r="B52" s="65"/>
      <c r="C52" s="48">
        <f>VLOOKUP(基本情報設定シート!$C$11,'プルダウン（事業計画書）'!$D$1:$L$17,$N52+1,0)</f>
        <v>0</v>
      </c>
      <c r="D52" s="48"/>
      <c r="E52" s="124"/>
      <c r="F52" s="124"/>
      <c r="G52" s="124"/>
      <c r="H52" s="124"/>
      <c r="I52" s="124"/>
      <c r="J52" s="124"/>
      <c r="K52" s="177">
        <f t="shared" si="0"/>
        <v>0</v>
      </c>
      <c r="L52" s="185"/>
      <c r="M52" s="206"/>
      <c r="N52" s="8">
        <v>4</v>
      </c>
      <c r="O52" s="8"/>
      <c r="P52" s="8"/>
      <c r="Q52" s="8"/>
      <c r="R52" s="8"/>
      <c r="S52" s="8"/>
      <c r="T52" s="8"/>
      <c r="U52" s="8"/>
    </row>
    <row r="53" spans="1:21" s="27" customFormat="1" hidden="1">
      <c r="A53" s="42"/>
      <c r="B53" s="65"/>
      <c r="C53" s="48">
        <f>VLOOKUP(基本情報設定シート!$C$11,'プルダウン（事業計画書）'!$D$1:$L$17,$N53+1,0)</f>
        <v>0</v>
      </c>
      <c r="D53" s="48"/>
      <c r="E53" s="125"/>
      <c r="F53" s="149"/>
      <c r="G53" s="124"/>
      <c r="H53" s="124"/>
      <c r="I53" s="124"/>
      <c r="J53" s="124"/>
      <c r="K53" s="177">
        <f t="shared" si="0"/>
        <v>0</v>
      </c>
      <c r="L53" s="185"/>
      <c r="M53" s="206"/>
      <c r="N53" s="8">
        <v>5</v>
      </c>
      <c r="O53" s="8"/>
      <c r="P53" s="8"/>
      <c r="Q53" s="8"/>
      <c r="R53" s="8"/>
      <c r="S53" s="8"/>
      <c r="T53" s="8"/>
      <c r="U53" s="8"/>
    </row>
    <row r="54" spans="1:21" s="27" customFormat="1" hidden="1">
      <c r="A54" s="42"/>
      <c r="B54" s="65"/>
      <c r="C54" s="48">
        <f>VLOOKUP(基本情報設定シート!$C$11,'プルダウン（事業計画書）'!$D$1:$L$17,$N54+1,0)</f>
        <v>0</v>
      </c>
      <c r="D54" s="48"/>
      <c r="E54" s="125"/>
      <c r="F54" s="149"/>
      <c r="G54" s="124"/>
      <c r="H54" s="124"/>
      <c r="I54" s="124"/>
      <c r="J54" s="124"/>
      <c r="K54" s="177">
        <f t="shared" si="0"/>
        <v>0</v>
      </c>
      <c r="L54" s="185"/>
      <c r="M54" s="206"/>
      <c r="N54" s="8">
        <v>6</v>
      </c>
      <c r="O54" s="8"/>
      <c r="P54" s="8"/>
      <c r="Q54" s="8"/>
      <c r="R54" s="8"/>
      <c r="S54" s="8"/>
      <c r="T54" s="8"/>
      <c r="U54" s="8"/>
    </row>
    <row r="55" spans="1:21" s="27" customFormat="1" hidden="1">
      <c r="A55" s="42"/>
      <c r="B55" s="65"/>
      <c r="C55" s="48">
        <f>VLOOKUP(基本情報設定シート!$C$11,'プルダウン（事業計画書）'!$D$1:$L$17,$N55+1,0)</f>
        <v>0</v>
      </c>
      <c r="D55" s="48"/>
      <c r="E55" s="125"/>
      <c r="F55" s="149"/>
      <c r="G55" s="153"/>
      <c r="H55" s="160"/>
      <c r="I55" s="167"/>
      <c r="J55" s="172"/>
      <c r="K55" s="177">
        <f t="shared" si="0"/>
        <v>0</v>
      </c>
      <c r="L55" s="185"/>
      <c r="M55" s="206"/>
      <c r="N55" s="8">
        <v>7</v>
      </c>
      <c r="O55" s="8"/>
      <c r="P55" s="8"/>
      <c r="Q55" s="8"/>
      <c r="R55" s="8"/>
      <c r="S55" s="8"/>
      <c r="T55" s="8"/>
      <c r="U55" s="8"/>
    </row>
    <row r="56" spans="1:21" s="27" customFormat="1" hidden="1">
      <c r="A56" s="42"/>
      <c r="B56" s="65"/>
      <c r="C56" s="48">
        <f>VLOOKUP(基本情報設定シート!$C$11,'プルダウン（事業計画書）'!$D$1:$L$17,$N56+1,0)</f>
        <v>0</v>
      </c>
      <c r="D56" s="48"/>
      <c r="E56" s="125"/>
      <c r="F56" s="149"/>
      <c r="G56" s="153"/>
      <c r="H56" s="160"/>
      <c r="I56" s="167"/>
      <c r="J56" s="172"/>
      <c r="K56" s="177">
        <f t="shared" si="0"/>
        <v>0</v>
      </c>
      <c r="L56" s="185"/>
      <c r="M56" s="206"/>
      <c r="N56" s="8">
        <v>8</v>
      </c>
      <c r="O56" s="8"/>
      <c r="P56" s="8"/>
      <c r="Q56" s="8"/>
      <c r="R56" s="8"/>
      <c r="S56" s="8"/>
      <c r="T56" s="8"/>
      <c r="U56" s="8"/>
    </row>
    <row r="57" spans="1:21" s="27" customFormat="1" ht="19.5">
      <c r="A57" s="42"/>
      <c r="B57" s="65"/>
      <c r="C57" s="48" t="s">
        <v>231</v>
      </c>
      <c r="D57" s="48"/>
      <c r="E57" s="126">
        <f>SUM($E$49:$F$56)</f>
        <v>0</v>
      </c>
      <c r="F57" s="126"/>
      <c r="G57" s="126">
        <f>SUM($G$49:$H$56)</f>
        <v>0</v>
      </c>
      <c r="H57" s="126"/>
      <c r="I57" s="126">
        <f>SUM($I$49:$J$56)</f>
        <v>0</v>
      </c>
      <c r="J57" s="126"/>
      <c r="K57" s="177">
        <f t="shared" si="0"/>
        <v>0</v>
      </c>
      <c r="L57" s="185"/>
      <c r="M57" s="206"/>
      <c r="N57" s="8">
        <v>9</v>
      </c>
      <c r="O57" s="8"/>
      <c r="P57" s="8"/>
      <c r="Q57" s="8"/>
      <c r="R57" s="8"/>
      <c r="S57" s="8"/>
      <c r="T57" s="8"/>
      <c r="U57" s="8"/>
    </row>
    <row r="58" spans="1:21" s="27" customFormat="1" ht="20.25">
      <c r="A58" s="43"/>
      <c r="B58" s="65"/>
      <c r="C58" s="85" t="s">
        <v>263</v>
      </c>
      <c r="D58" s="85"/>
      <c r="E58" s="85"/>
      <c r="F58" s="85"/>
      <c r="G58" s="85"/>
      <c r="H58" s="85"/>
      <c r="I58" s="85"/>
      <c r="J58" s="173"/>
      <c r="K58" s="178">
        <f>IF($E$22="新分野進出支援事業",$P$59,IF($E$25="有",$O$59,$N$59))</f>
        <v>0</v>
      </c>
      <c r="L58" s="186"/>
      <c r="M58" s="206"/>
      <c r="N58" s="8"/>
      <c r="O58" s="8"/>
      <c r="P58" s="8"/>
      <c r="Q58" s="8"/>
      <c r="R58" s="8"/>
      <c r="S58" s="8"/>
      <c r="T58" s="8"/>
      <c r="U58" s="8"/>
    </row>
    <row r="59" spans="1:21" s="27" customFormat="1" ht="125.25" customHeight="1">
      <c r="A59" s="44"/>
      <c r="B59" s="66" t="s">
        <v>297</v>
      </c>
      <c r="C59" s="86"/>
      <c r="D59" s="86"/>
      <c r="E59" s="86"/>
      <c r="F59" s="86"/>
      <c r="G59" s="86"/>
      <c r="H59" s="86"/>
      <c r="I59" s="86"/>
      <c r="J59" s="86"/>
      <c r="K59" s="86"/>
      <c r="L59" s="86"/>
      <c r="M59" s="207"/>
      <c r="N59" s="8">
        <f>IF(ROUNDDOWN($K$57/5,-3)&gt;=2000000-$J$60,2000000-$J$60,ROUNDDOWN($K$57/5,-3))</f>
        <v>0</v>
      </c>
      <c r="O59" s="8">
        <f>IF(ROUNDDOWN($K$57/4,-3)&gt;=2000000-$J$60,2000000-$J$60,ROUNDDOWN($K$57/4,-3))</f>
        <v>0</v>
      </c>
      <c r="P59" s="8">
        <f>IF(ROUNDDOWN($K$57/3,-3)&gt;=3000000-$J$60,3000000-$J$60,ROUNDDOWN($K$57/3,-3))</f>
        <v>0</v>
      </c>
      <c r="R59" s="8"/>
      <c r="S59" s="8"/>
      <c r="T59" s="8"/>
      <c r="U59" s="8"/>
    </row>
    <row r="60" spans="1:21" s="27" customFormat="1">
      <c r="A60" s="45" t="s">
        <v>278</v>
      </c>
      <c r="B60" s="67" t="s">
        <v>20</v>
      </c>
      <c r="C60" s="87"/>
      <c r="D60" s="99" t="s">
        <v>280</v>
      </c>
      <c r="E60" s="127"/>
      <c r="F60" s="127"/>
      <c r="G60" s="127"/>
      <c r="H60" s="127"/>
      <c r="I60" s="127"/>
      <c r="J60" s="174"/>
      <c r="K60" s="179"/>
      <c r="L60" s="127" t="s">
        <v>11</v>
      </c>
      <c r="M60" s="208"/>
      <c r="N60" s="8"/>
      <c r="O60" s="8"/>
      <c r="P60" s="8"/>
      <c r="Q60" s="8"/>
      <c r="R60" s="8"/>
      <c r="S60" s="8"/>
      <c r="T60" s="8"/>
      <c r="U60" s="8"/>
    </row>
    <row r="61" spans="1:21" s="27" customFormat="1" ht="40.5" customHeight="1">
      <c r="A61" s="46"/>
      <c r="B61" s="68"/>
      <c r="C61" s="88"/>
      <c r="D61" s="100"/>
      <c r="E61" s="100"/>
      <c r="F61" s="100"/>
      <c r="G61" s="100"/>
      <c r="H61" s="100"/>
      <c r="I61" s="100"/>
      <c r="J61" s="100"/>
      <c r="K61" s="100"/>
      <c r="L61" s="100"/>
      <c r="M61" s="209"/>
      <c r="N61" s="8"/>
      <c r="O61" s="8"/>
      <c r="P61" s="8"/>
      <c r="Q61" s="8"/>
      <c r="R61" s="8"/>
      <c r="S61" s="8"/>
      <c r="T61" s="8"/>
      <c r="U61" s="8"/>
    </row>
    <row r="62" spans="1:21" s="27" customFormat="1">
      <c r="A62" s="33"/>
      <c r="B62" s="33"/>
      <c r="C62" s="70"/>
      <c r="D62" s="70"/>
      <c r="E62" s="33"/>
      <c r="F62" s="33"/>
      <c r="G62" s="33"/>
      <c r="H62" s="33"/>
      <c r="I62" s="33"/>
      <c r="J62" s="33"/>
      <c r="K62" s="33"/>
      <c r="L62" s="33"/>
      <c r="M62" s="33"/>
      <c r="N62" s="8"/>
      <c r="O62" s="8"/>
      <c r="P62" s="8"/>
      <c r="Q62" s="8"/>
      <c r="R62" s="8"/>
      <c r="S62" s="8"/>
      <c r="T62" s="8"/>
      <c r="U62" s="8"/>
    </row>
    <row r="63" spans="1:21" s="27" customFormat="1">
      <c r="A63" s="33"/>
      <c r="B63" s="33"/>
      <c r="C63" s="70"/>
      <c r="D63" s="70"/>
      <c r="E63" s="33"/>
      <c r="F63" s="33"/>
      <c r="G63" s="33"/>
      <c r="H63" s="33"/>
      <c r="I63" s="33"/>
      <c r="J63" s="33"/>
      <c r="K63" s="33"/>
      <c r="L63" s="33"/>
      <c r="M63" s="33"/>
      <c r="N63" s="8"/>
      <c r="O63" s="8"/>
      <c r="P63" s="8"/>
      <c r="Q63" s="8"/>
      <c r="R63" s="8"/>
      <c r="S63" s="8"/>
      <c r="T63" s="8"/>
      <c r="U63" s="8"/>
    </row>
    <row r="64" spans="1:21" s="27" customFormat="1">
      <c r="A64" s="33"/>
      <c r="B64" s="33"/>
      <c r="C64" s="70"/>
      <c r="D64" s="70"/>
      <c r="E64" s="33"/>
      <c r="F64" s="33"/>
      <c r="G64" s="33"/>
      <c r="H64" s="33"/>
      <c r="I64" s="33"/>
      <c r="J64" s="33"/>
      <c r="K64" s="33"/>
      <c r="L64" s="33"/>
      <c r="M64" s="33"/>
      <c r="N64" s="8"/>
      <c r="O64" s="8"/>
      <c r="P64" s="8"/>
      <c r="Q64" s="8"/>
      <c r="R64" s="8"/>
      <c r="S64" s="8"/>
      <c r="T64" s="8"/>
      <c r="U64" s="8"/>
    </row>
    <row r="65" spans="1:21" s="27" customFormat="1">
      <c r="A65" s="33"/>
      <c r="B65" s="33"/>
      <c r="C65" s="70"/>
      <c r="D65" s="70"/>
      <c r="E65" s="33"/>
      <c r="F65" s="33"/>
      <c r="G65" s="33"/>
      <c r="H65" s="33"/>
      <c r="I65" s="33"/>
      <c r="J65" s="33"/>
      <c r="K65" s="33"/>
      <c r="L65" s="33"/>
      <c r="M65" s="33"/>
      <c r="N65" s="8"/>
      <c r="O65" s="8"/>
      <c r="P65" s="8"/>
      <c r="Q65" s="8"/>
      <c r="R65" s="8"/>
      <c r="S65" s="8"/>
      <c r="T65" s="8"/>
      <c r="U65" s="8"/>
    </row>
  </sheetData>
  <sheetProtection password="CA99" sheet="1" formatCells="0" formatRows="0"/>
  <mergeCells count="152">
    <mergeCell ref="J1:L1"/>
    <mergeCell ref="N2:W2"/>
    <mergeCell ref="F3:G3"/>
    <mergeCell ref="H3:L3"/>
    <mergeCell ref="N3:W3"/>
    <mergeCell ref="F4:G4"/>
    <mergeCell ref="H4:L4"/>
    <mergeCell ref="N4:W4"/>
    <mergeCell ref="F5:G5"/>
    <mergeCell ref="H5:L5"/>
    <mergeCell ref="N5:W5"/>
    <mergeCell ref="A6:M6"/>
    <mergeCell ref="A7:M7"/>
    <mergeCell ref="A9:M9"/>
    <mergeCell ref="B10:D10"/>
    <mergeCell ref="E10:M10"/>
    <mergeCell ref="B11:D11"/>
    <mergeCell ref="E11:M11"/>
    <mergeCell ref="E12:M12"/>
    <mergeCell ref="E13:M13"/>
    <mergeCell ref="F14:G14"/>
    <mergeCell ref="I14:M14"/>
    <mergeCell ref="E15:M15"/>
    <mergeCell ref="B16:D16"/>
    <mergeCell ref="E16:M16"/>
    <mergeCell ref="B17:D17"/>
    <mergeCell ref="E17:G17"/>
    <mergeCell ref="K17:L17"/>
    <mergeCell ref="B18:D18"/>
    <mergeCell ref="E18:H18"/>
    <mergeCell ref="J18:L18"/>
    <mergeCell ref="B19:D19"/>
    <mergeCell ref="E19:M19"/>
    <mergeCell ref="B20:D20"/>
    <mergeCell ref="E20:G20"/>
    <mergeCell ref="I20:L20"/>
    <mergeCell ref="B21:D21"/>
    <mergeCell ref="E21:M21"/>
    <mergeCell ref="B22:D22"/>
    <mergeCell ref="E22:M22"/>
    <mergeCell ref="B23:D23"/>
    <mergeCell ref="E23:M23"/>
    <mergeCell ref="B24:D24"/>
    <mergeCell ref="E24:M24"/>
    <mergeCell ref="B25:D25"/>
    <mergeCell ref="E25:F25"/>
    <mergeCell ref="G25:M25"/>
    <mergeCell ref="C26:K26"/>
    <mergeCell ref="C27:D27"/>
    <mergeCell ref="C28:E28"/>
    <mergeCell ref="F28:G28"/>
    <mergeCell ref="H28:I28"/>
    <mergeCell ref="J28:L28"/>
    <mergeCell ref="C29:E29"/>
    <mergeCell ref="F29:G29"/>
    <mergeCell ref="H29:I29"/>
    <mergeCell ref="J29:L29"/>
    <mergeCell ref="C30:E30"/>
    <mergeCell ref="F30:G30"/>
    <mergeCell ref="H30:I30"/>
    <mergeCell ref="J30:L30"/>
    <mergeCell ref="B31:M31"/>
    <mergeCell ref="C32:K32"/>
    <mergeCell ref="F33:L33"/>
    <mergeCell ref="F34:L34"/>
    <mergeCell ref="B35:D35"/>
    <mergeCell ref="E35:L35"/>
    <mergeCell ref="B36:D36"/>
    <mergeCell ref="E36:L36"/>
    <mergeCell ref="B37:D37"/>
    <mergeCell ref="E37:L37"/>
    <mergeCell ref="B38:D38"/>
    <mergeCell ref="E38:F38"/>
    <mergeCell ref="J38:K38"/>
    <mergeCell ref="D40:E40"/>
    <mergeCell ref="F40:L40"/>
    <mergeCell ref="D41:E41"/>
    <mergeCell ref="F41:L41"/>
    <mergeCell ref="D42:E42"/>
    <mergeCell ref="F42:L42"/>
    <mergeCell ref="D43:E43"/>
    <mergeCell ref="F43:L43"/>
    <mergeCell ref="D44:E44"/>
    <mergeCell ref="F44:L44"/>
    <mergeCell ref="G47:J47"/>
    <mergeCell ref="G48:H48"/>
    <mergeCell ref="I48:J48"/>
    <mergeCell ref="C49:D49"/>
    <mergeCell ref="E49:F49"/>
    <mergeCell ref="G49:H49"/>
    <mergeCell ref="I49:J49"/>
    <mergeCell ref="K49:L49"/>
    <mergeCell ref="C50:D50"/>
    <mergeCell ref="E50:F50"/>
    <mergeCell ref="G50:H50"/>
    <mergeCell ref="I50:J50"/>
    <mergeCell ref="K50:L50"/>
    <mergeCell ref="C51:D51"/>
    <mergeCell ref="E51:F51"/>
    <mergeCell ref="G51:H51"/>
    <mergeCell ref="I51:J51"/>
    <mergeCell ref="K51:L51"/>
    <mergeCell ref="C52:D52"/>
    <mergeCell ref="E52:F52"/>
    <mergeCell ref="G52:H52"/>
    <mergeCell ref="I52:J52"/>
    <mergeCell ref="K52:L52"/>
    <mergeCell ref="C53:D53"/>
    <mergeCell ref="E53:F53"/>
    <mergeCell ref="G53:H53"/>
    <mergeCell ref="I53:J53"/>
    <mergeCell ref="K53:L53"/>
    <mergeCell ref="C54:D54"/>
    <mergeCell ref="E54:F54"/>
    <mergeCell ref="G54:H54"/>
    <mergeCell ref="I54:J54"/>
    <mergeCell ref="K54:L54"/>
    <mergeCell ref="C55:D55"/>
    <mergeCell ref="E55:F55"/>
    <mergeCell ref="G55:H55"/>
    <mergeCell ref="I55:J55"/>
    <mergeCell ref="K55:L55"/>
    <mergeCell ref="C56:D56"/>
    <mergeCell ref="E56:F56"/>
    <mergeCell ref="G56:H56"/>
    <mergeCell ref="I56:J56"/>
    <mergeCell ref="K56:L56"/>
    <mergeCell ref="C57:D57"/>
    <mergeCell ref="E57:F57"/>
    <mergeCell ref="G57:H57"/>
    <mergeCell ref="I57:J57"/>
    <mergeCell ref="K57:L57"/>
    <mergeCell ref="C58:J58"/>
    <mergeCell ref="K58:L58"/>
    <mergeCell ref="B59:M59"/>
    <mergeCell ref="D60:I60"/>
    <mergeCell ref="J60:K60"/>
    <mergeCell ref="L60:M60"/>
    <mergeCell ref="D61:M61"/>
    <mergeCell ref="N6:W7"/>
    <mergeCell ref="B12:D13"/>
    <mergeCell ref="B14:D15"/>
    <mergeCell ref="A19:A21"/>
    <mergeCell ref="B33:D34"/>
    <mergeCell ref="C47:D48"/>
    <mergeCell ref="E47:F48"/>
    <mergeCell ref="K47:L48"/>
    <mergeCell ref="A60:A61"/>
    <mergeCell ref="B60:C61"/>
    <mergeCell ref="A10:A18"/>
    <mergeCell ref="A22:A38"/>
    <mergeCell ref="A39:A59"/>
  </mergeCells>
  <phoneticPr fontId="3"/>
  <dataValidations count="5">
    <dataValidation operator="greaterThanOrEqual" allowBlank="1" showDropDown="0" showInputMessage="1" showErrorMessage="1" sqref="H13:H18 F39:F46 B62:M1048576 E43:E47 D32:E41 D43:D46 C32:C47 F49:F54 B8:E18 I15:M18 F15:G18 B32:B60 G39:G57 F57 H39:L46 K47 M39:M58 F13:G13 D61 K58 H57:J57 I13:M13 F8:M11 C49:C58 D49:E57 K49:L57 C23:M24 F32:M38 D26:E27 B23:B30 C26:C30 F26:M30"/>
    <dataValidation type="list" operator="greaterThanOrEqual" allowBlank="1" showDropDown="0" showInputMessage="1" showErrorMessage="1" prompt="プルダウンリストから選んでください。" sqref="I14:M14">
      <formula1>INDIRECT($F$14)</formula1>
    </dataValidation>
    <dataValidation type="date" operator="greaterThanOrEqual" allowBlank="1" showDropDown="0" showInputMessage="1" showErrorMessage="1" prompt="申請日を入力してください。_x000a_「2025/4/1」のように入力してください。_x000a_自動で和暦表記になります。" sqref="J1:L1">
      <formula1>1</formula1>
    </dataValidation>
    <dataValidation type="list" allowBlank="1" showDropDown="0" showInputMessage="1" showErrorMessage="1" prompt="プルダウンリストから選択してください。" sqref="E25:F25">
      <formula1>"有,無"</formula1>
    </dataValidation>
    <dataValidation type="list" allowBlank="1" showDropDown="0" showInputMessage="1" showErrorMessage="1" prompt="プルダウンリストから選択してください。" sqref="E20:G20">
      <formula1>"自社所有,賃貸,その他"</formula1>
    </dataValidation>
  </dataValidations>
  <printOptions horizontalCentered="1"/>
  <pageMargins left="0.31496062992125984" right="0.31496062992125984" top="0.74803149606299213" bottom="0.74803149606299213" header="0.31496062992125984" footer="0.31496062992125984"/>
  <pageSetup paperSize="9" scale="87" fitToWidth="1" fitToHeight="1" orientation="portrait" usePrinterDefaults="1" r:id="rId1"/>
  <rowBreaks count="2" manualBreakCount="2">
    <brk id="7" max="12" man="1"/>
    <brk id="3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E24"/>
  <sheetViews>
    <sheetView view="pageBreakPreview" zoomScaleSheetLayoutView="100" workbookViewId="0">
      <selection activeCell="D18" sqref="D18:L18"/>
    </sheetView>
  </sheetViews>
  <sheetFormatPr defaultRowHeight="18.75"/>
  <cols>
    <col min="1" max="1" width="13.625" style="27" customWidth="1"/>
    <col min="2" max="2" width="2.625" style="27" customWidth="1"/>
    <col min="3" max="4" width="8.625" style="28" customWidth="1"/>
    <col min="5" max="12" width="6.625" style="27" customWidth="1"/>
    <col min="13" max="13" width="2.625" style="27" customWidth="1"/>
    <col min="14" max="14" width="13.625" style="27" customWidth="1"/>
    <col min="15" max="15" width="2.625" style="27" customWidth="1"/>
    <col min="16" max="17" width="8.625" style="27" customWidth="1"/>
    <col min="18" max="25" width="6.625" style="27" customWidth="1"/>
    <col min="26" max="26" width="2.625" style="27" customWidth="1"/>
    <col min="27" max="27" width="9" style="27" customWidth="1"/>
    <col min="28" max="16384" width="9" style="8" customWidth="1"/>
  </cols>
  <sheetData>
    <row r="1" spans="1:31">
      <c r="A1" s="30" t="s">
        <v>340</v>
      </c>
      <c r="B1" s="30"/>
      <c r="C1" s="30"/>
      <c r="D1" s="30"/>
      <c r="E1" s="30"/>
      <c r="F1" s="69"/>
      <c r="G1" s="69"/>
      <c r="H1" s="69"/>
      <c r="I1" s="69"/>
      <c r="J1" s="237">
        <f>'(別紙1)設備導入計画書'!$J$1</f>
        <v>0</v>
      </c>
      <c r="K1" s="237"/>
      <c r="L1" s="237"/>
      <c r="M1" s="69"/>
    </row>
    <row r="2" spans="1:31">
      <c r="A2" s="30"/>
      <c r="B2" s="30"/>
      <c r="C2" s="30"/>
      <c r="D2" s="30"/>
      <c r="E2" s="30"/>
      <c r="F2" s="69"/>
      <c r="G2" s="69"/>
      <c r="H2" s="69"/>
      <c r="I2" s="69"/>
      <c r="J2" s="238"/>
      <c r="K2" s="238"/>
      <c r="L2" s="238"/>
      <c r="M2" s="69"/>
    </row>
    <row r="3" spans="1:31">
      <c r="A3" s="30" t="s">
        <v>336</v>
      </c>
      <c r="B3" s="30"/>
      <c r="C3" s="30"/>
      <c r="D3" s="30"/>
      <c r="E3" s="30"/>
      <c r="F3" s="30"/>
      <c r="G3" s="30"/>
      <c r="H3" s="30"/>
      <c r="I3" s="69"/>
      <c r="J3" s="69"/>
      <c r="K3" s="69"/>
      <c r="L3" s="69"/>
      <c r="M3" s="69"/>
      <c r="N3" s="210"/>
      <c r="O3" s="210"/>
      <c r="P3" s="210"/>
      <c r="Q3" s="210"/>
      <c r="R3" s="210"/>
      <c r="S3" s="210"/>
      <c r="T3" s="210"/>
      <c r="U3" s="210"/>
      <c r="V3" s="210"/>
      <c r="W3" s="210"/>
      <c r="X3" s="224"/>
      <c r="Y3" s="224"/>
      <c r="Z3" s="224"/>
      <c r="AA3" s="224"/>
      <c r="AB3" s="224"/>
      <c r="AC3" s="224"/>
      <c r="AD3" s="224"/>
      <c r="AE3" s="224"/>
    </row>
    <row r="4" spans="1:31" ht="18.75" customHeight="1">
      <c r="A4" s="30"/>
      <c r="B4" s="30"/>
      <c r="C4" s="69"/>
      <c r="D4" s="69"/>
      <c r="E4" s="30"/>
      <c r="F4" s="31" t="s">
        <v>36</v>
      </c>
      <c r="G4" s="31"/>
      <c r="H4" s="154">
        <f>基本情報設定シート!$C$9</f>
        <v>0</v>
      </c>
      <c r="I4" s="154"/>
      <c r="J4" s="154"/>
      <c r="K4" s="154"/>
      <c r="L4" s="154"/>
      <c r="M4" s="69"/>
      <c r="N4" s="211"/>
      <c r="O4" s="211"/>
      <c r="P4" s="211"/>
      <c r="Q4" s="211"/>
      <c r="R4" s="211"/>
      <c r="S4" s="211"/>
      <c r="T4" s="211"/>
      <c r="U4" s="211"/>
      <c r="V4" s="211"/>
      <c r="W4" s="211"/>
      <c r="X4" s="225"/>
      <c r="Y4" s="225"/>
      <c r="Z4" s="225"/>
      <c r="AA4" s="225"/>
      <c r="AB4" s="225"/>
      <c r="AC4" s="225"/>
      <c r="AD4" s="225"/>
      <c r="AE4" s="225"/>
    </row>
    <row r="5" spans="1:31">
      <c r="A5" s="30"/>
      <c r="B5" s="30"/>
      <c r="C5" s="69"/>
      <c r="D5" s="69"/>
      <c r="E5" s="30" t="s">
        <v>337</v>
      </c>
      <c r="F5" s="128" t="s">
        <v>293</v>
      </c>
      <c r="G5" s="128"/>
      <c r="H5" s="154">
        <f>基本情報設定シート!$C$3</f>
        <v>0</v>
      </c>
      <c r="I5" s="154"/>
      <c r="J5" s="154"/>
      <c r="K5" s="154"/>
      <c r="L5" s="154"/>
      <c r="M5" s="69"/>
      <c r="N5" s="212"/>
      <c r="O5" s="212"/>
      <c r="P5" s="212"/>
      <c r="Q5" s="212"/>
      <c r="R5" s="212"/>
      <c r="S5" s="212"/>
      <c r="T5" s="212"/>
      <c r="U5" s="212"/>
      <c r="V5" s="212"/>
      <c r="W5" s="212"/>
      <c r="X5" s="226"/>
      <c r="Y5" s="226"/>
      <c r="Z5" s="226"/>
      <c r="AA5" s="226"/>
      <c r="AB5" s="226"/>
      <c r="AC5" s="226"/>
      <c r="AD5" s="226"/>
      <c r="AE5" s="226"/>
    </row>
    <row r="6" spans="1:31">
      <c r="A6" s="30"/>
      <c r="B6" s="30"/>
      <c r="C6" s="69"/>
      <c r="D6" s="69"/>
      <c r="E6" s="30"/>
      <c r="F6" s="128" t="s">
        <v>339</v>
      </c>
      <c r="G6" s="128"/>
      <c r="H6" s="154" t="str">
        <f>基本情報設定シート!$C$4&amp;"　"&amp;基本情報設定シート!$C$5</f>
        <v>　</v>
      </c>
      <c r="I6" s="154"/>
      <c r="J6" s="154"/>
      <c r="K6" s="154"/>
      <c r="L6" s="154"/>
      <c r="M6" s="69"/>
      <c r="N6" s="212"/>
      <c r="O6" s="212"/>
      <c r="P6" s="212"/>
      <c r="Q6" s="212"/>
      <c r="R6" s="212"/>
      <c r="S6" s="212"/>
      <c r="T6" s="212"/>
      <c r="U6" s="212"/>
      <c r="V6" s="212"/>
      <c r="W6" s="212"/>
      <c r="X6" s="226"/>
      <c r="Y6" s="226"/>
      <c r="Z6" s="226"/>
      <c r="AA6" s="226"/>
      <c r="AB6" s="226"/>
      <c r="AC6" s="226"/>
      <c r="AD6" s="226"/>
      <c r="AE6" s="226"/>
    </row>
    <row r="7" spans="1:31">
      <c r="A7" s="30"/>
      <c r="B7" s="30"/>
      <c r="C7" s="30"/>
      <c r="D7" s="30"/>
      <c r="E7" s="30"/>
      <c r="F7" s="30"/>
      <c r="G7" s="30"/>
      <c r="H7" s="30"/>
      <c r="I7" s="69"/>
      <c r="J7" s="69"/>
      <c r="K7" s="69"/>
      <c r="L7" s="69"/>
      <c r="M7" s="69"/>
      <c r="N7" s="241"/>
      <c r="O7" s="241"/>
      <c r="P7" s="241"/>
      <c r="Q7" s="241"/>
      <c r="R7" s="241"/>
      <c r="S7" s="241"/>
      <c r="T7" s="241"/>
      <c r="U7" s="241"/>
      <c r="V7" s="241"/>
      <c r="W7" s="241"/>
      <c r="X7" s="242"/>
      <c r="Y7" s="242"/>
      <c r="Z7" s="242"/>
      <c r="AA7" s="242"/>
      <c r="AB7" s="243"/>
      <c r="AC7" s="243"/>
      <c r="AD7" s="243"/>
      <c r="AE7" s="243"/>
    </row>
    <row r="8" spans="1:31">
      <c r="A8" s="128"/>
      <c r="B8" s="128"/>
      <c r="C8" s="128"/>
      <c r="D8" s="128"/>
      <c r="E8" s="128"/>
      <c r="F8" s="128"/>
      <c r="G8" s="128"/>
      <c r="H8" s="128"/>
      <c r="I8" s="128"/>
      <c r="J8" s="128"/>
      <c r="K8" s="128"/>
      <c r="L8" s="128"/>
      <c r="M8" s="128"/>
      <c r="N8" s="211"/>
      <c r="O8" s="211"/>
      <c r="P8" s="211"/>
      <c r="Q8" s="211"/>
      <c r="R8" s="211"/>
      <c r="S8" s="211"/>
      <c r="T8" s="211"/>
      <c r="U8" s="211"/>
      <c r="V8" s="211"/>
      <c r="W8" s="211"/>
      <c r="X8" s="225"/>
      <c r="Y8" s="225"/>
      <c r="Z8" s="225"/>
      <c r="AA8" s="225"/>
      <c r="AB8" s="225"/>
      <c r="AC8" s="225"/>
      <c r="AD8" s="225"/>
      <c r="AE8" s="225"/>
    </row>
    <row r="9" spans="1:31" ht="18.75" customHeight="1">
      <c r="A9" s="128" t="s">
        <v>244</v>
      </c>
      <c r="B9" s="128"/>
      <c r="C9" s="128"/>
      <c r="D9" s="128"/>
      <c r="E9" s="128"/>
      <c r="F9" s="128"/>
      <c r="G9" s="128"/>
      <c r="H9" s="128"/>
      <c r="I9" s="128"/>
      <c r="J9" s="128"/>
      <c r="K9" s="128"/>
      <c r="L9" s="128"/>
      <c r="M9" s="128"/>
      <c r="N9" s="211"/>
      <c r="O9" s="211"/>
      <c r="P9" s="211"/>
      <c r="Q9" s="211"/>
      <c r="R9" s="211"/>
      <c r="S9" s="211"/>
      <c r="T9" s="211"/>
      <c r="U9" s="211"/>
      <c r="V9" s="211"/>
      <c r="W9" s="211"/>
      <c r="X9" s="225"/>
      <c r="Y9" s="225"/>
      <c r="Z9" s="225"/>
      <c r="AA9" s="225"/>
      <c r="AB9" s="225"/>
      <c r="AC9" s="225"/>
      <c r="AD9" s="225"/>
      <c r="AE9" s="225"/>
    </row>
    <row r="10" spans="1:31" ht="18.75" customHeight="1">
      <c r="A10" s="32"/>
      <c r="B10" s="32"/>
      <c r="C10" s="32"/>
      <c r="D10" s="32"/>
      <c r="E10" s="32"/>
      <c r="F10" s="32"/>
      <c r="G10" s="32"/>
      <c r="H10" s="32"/>
      <c r="I10" s="32"/>
      <c r="J10" s="32"/>
      <c r="K10" s="32"/>
      <c r="L10" s="32"/>
      <c r="M10" s="32"/>
      <c r="N10" s="211"/>
      <c r="O10" s="211"/>
      <c r="P10" s="211"/>
      <c r="Q10" s="211"/>
      <c r="R10" s="211"/>
      <c r="S10" s="211"/>
      <c r="T10" s="211"/>
      <c r="U10" s="211"/>
      <c r="V10" s="211"/>
      <c r="W10" s="211"/>
      <c r="X10" s="225"/>
      <c r="Y10" s="225"/>
      <c r="Z10" s="225"/>
      <c r="AA10" s="225"/>
      <c r="AB10" s="225"/>
      <c r="AC10" s="225"/>
      <c r="AD10" s="225"/>
      <c r="AE10" s="225"/>
    </row>
    <row r="11" spans="1:31">
      <c r="A11" s="32"/>
      <c r="B11" s="32"/>
      <c r="C11" s="32"/>
      <c r="D11" s="32"/>
      <c r="E11" s="32"/>
      <c r="F11" s="32"/>
      <c r="G11" s="32"/>
      <c r="H11" s="32"/>
      <c r="I11" s="32"/>
      <c r="J11" s="32"/>
      <c r="K11" s="32"/>
      <c r="L11" s="32"/>
      <c r="M11" s="32"/>
      <c r="N11" s="211"/>
      <c r="O11" s="211"/>
      <c r="P11" s="211"/>
      <c r="Q11" s="211"/>
      <c r="R11" s="211"/>
      <c r="S11" s="211"/>
      <c r="T11" s="211"/>
      <c r="U11" s="211"/>
      <c r="V11" s="211"/>
      <c r="W11" s="211"/>
      <c r="X11" s="225"/>
      <c r="Y11" s="225"/>
      <c r="Z11" s="225"/>
      <c r="AA11" s="225"/>
      <c r="AB11" s="225"/>
      <c r="AC11" s="225"/>
      <c r="AD11" s="225"/>
      <c r="AE11" s="225"/>
    </row>
    <row r="12" spans="1:31" s="27" customFormat="1">
      <c r="A12" s="228">
        <f>'(別紙1)設備導入計画書'!$J$1</f>
        <v>0</v>
      </c>
      <c r="B12" s="228"/>
      <c r="C12" s="228"/>
      <c r="D12" s="83" t="s">
        <v>341</v>
      </c>
      <c r="E12" s="33"/>
      <c r="F12" s="33"/>
      <c r="G12" s="33"/>
      <c r="H12" s="33"/>
      <c r="I12" s="33"/>
      <c r="J12" s="33"/>
      <c r="K12" s="33"/>
      <c r="L12" s="33"/>
      <c r="M12" s="33"/>
      <c r="P12" s="28"/>
      <c r="Q12" s="28"/>
      <c r="AB12" s="8"/>
      <c r="AC12" s="8"/>
      <c r="AD12" s="8"/>
      <c r="AE12" s="8"/>
    </row>
    <row r="13" spans="1:31" s="27" customFormat="1">
      <c r="A13" s="33" t="s">
        <v>342</v>
      </c>
      <c r="B13" s="33"/>
      <c r="C13" s="70"/>
      <c r="D13" s="70"/>
      <c r="E13" s="33"/>
      <c r="F13" s="33"/>
      <c r="G13" s="33"/>
      <c r="H13" s="33"/>
      <c r="I13" s="33"/>
      <c r="J13" s="33"/>
      <c r="K13" s="33"/>
      <c r="L13" s="33"/>
      <c r="M13" s="33"/>
      <c r="P13" s="28"/>
      <c r="Q13" s="28"/>
      <c r="AB13" s="8"/>
      <c r="AC13" s="8"/>
      <c r="AD13" s="8"/>
      <c r="AE13" s="8"/>
    </row>
    <row r="14" spans="1:31" s="27" customFormat="1">
      <c r="A14" s="33"/>
      <c r="B14" s="33"/>
      <c r="C14" s="70"/>
      <c r="D14" s="70"/>
      <c r="E14" s="33"/>
      <c r="F14" s="33"/>
      <c r="G14" s="33"/>
      <c r="H14" s="33"/>
      <c r="I14" s="33"/>
      <c r="J14" s="33"/>
      <c r="K14" s="33"/>
      <c r="L14" s="33"/>
      <c r="M14" s="33"/>
      <c r="P14" s="28"/>
      <c r="Q14" s="28"/>
      <c r="AB14" s="8"/>
      <c r="AC14" s="8"/>
      <c r="AD14" s="8"/>
      <c r="AE14" s="8"/>
    </row>
    <row r="15" spans="1:31" s="27" customFormat="1">
      <c r="A15" s="33"/>
      <c r="B15" s="33"/>
      <c r="C15" s="70"/>
      <c r="D15" s="70"/>
      <c r="E15" s="33"/>
      <c r="F15" s="33"/>
      <c r="G15" s="33"/>
      <c r="H15" s="33"/>
      <c r="I15" s="33"/>
      <c r="J15" s="33"/>
      <c r="K15" s="33"/>
      <c r="L15" s="33"/>
      <c r="M15" s="33"/>
      <c r="P15" s="28"/>
      <c r="Q15" s="28"/>
      <c r="AB15" s="8"/>
      <c r="AC15" s="8"/>
      <c r="AD15" s="8"/>
      <c r="AE15" s="8"/>
    </row>
    <row r="16" spans="1:31" s="27" customFormat="1">
      <c r="A16" s="33"/>
      <c r="B16" s="33"/>
      <c r="C16" s="70"/>
      <c r="D16" s="70"/>
      <c r="E16" s="33"/>
      <c r="F16" s="33"/>
      <c r="G16" s="183"/>
      <c r="H16" s="33"/>
      <c r="I16" s="33"/>
      <c r="J16" s="33"/>
      <c r="K16" s="33"/>
      <c r="L16" s="33"/>
      <c r="M16" s="33"/>
      <c r="P16" s="28"/>
      <c r="Q16" s="28"/>
      <c r="AB16" s="8"/>
      <c r="AC16" s="8"/>
      <c r="AD16" s="8"/>
      <c r="AE16" s="8"/>
    </row>
    <row r="17" spans="1:13">
      <c r="A17" s="33"/>
      <c r="B17" s="33"/>
      <c r="C17" s="70"/>
      <c r="D17" s="70"/>
      <c r="E17" s="33"/>
      <c r="F17" s="33"/>
      <c r="G17" s="33"/>
      <c r="H17" s="33"/>
      <c r="I17" s="33"/>
      <c r="J17" s="33"/>
      <c r="K17" s="33"/>
      <c r="L17" s="33"/>
      <c r="M17" s="33"/>
    </row>
    <row r="18" spans="1:13" ht="39.950000000000003" customHeight="1">
      <c r="A18" s="229" t="s">
        <v>343</v>
      </c>
      <c r="B18" s="229"/>
      <c r="C18" s="229"/>
      <c r="D18" s="115"/>
      <c r="E18" s="175"/>
      <c r="F18" s="175"/>
      <c r="G18" s="175"/>
      <c r="H18" s="175"/>
      <c r="I18" s="175"/>
      <c r="J18" s="175"/>
      <c r="K18" s="175"/>
      <c r="L18" s="239"/>
      <c r="M18" s="33"/>
    </row>
    <row r="19" spans="1:13" ht="39.950000000000003" customHeight="1">
      <c r="A19" s="229" t="s">
        <v>344</v>
      </c>
      <c r="B19" s="229"/>
      <c r="C19" s="229"/>
      <c r="D19" s="230">
        <f>'(別紙1)設備導入計画書'!$E$36</f>
        <v>0</v>
      </c>
      <c r="E19" s="230"/>
      <c r="F19" s="230"/>
      <c r="G19" s="230"/>
      <c r="H19" s="230"/>
      <c r="I19" s="230"/>
      <c r="J19" s="230"/>
      <c r="K19" s="230"/>
      <c r="L19" s="230"/>
      <c r="M19" s="33"/>
    </row>
    <row r="20" spans="1:13" ht="39.950000000000003" customHeight="1">
      <c r="A20" s="229" t="s">
        <v>346</v>
      </c>
      <c r="B20" s="229"/>
      <c r="C20" s="229"/>
      <c r="D20" s="231">
        <f>'(別紙1)設備導入計画書'!$E$57</f>
        <v>0</v>
      </c>
      <c r="E20" s="234"/>
      <c r="F20" s="234"/>
      <c r="G20" s="234"/>
      <c r="H20" s="234"/>
      <c r="I20" s="234"/>
      <c r="J20" s="234"/>
      <c r="K20" s="234"/>
      <c r="L20" s="240" t="s">
        <v>11</v>
      </c>
      <c r="M20" s="33"/>
    </row>
    <row r="21" spans="1:13" ht="39.950000000000003" customHeight="1">
      <c r="A21" s="229" t="s">
        <v>279</v>
      </c>
      <c r="B21" s="229"/>
      <c r="C21" s="229"/>
      <c r="D21" s="232"/>
      <c r="E21" s="235"/>
      <c r="F21" s="235"/>
      <c r="G21" s="235"/>
      <c r="H21" s="235"/>
      <c r="I21" s="235"/>
      <c r="J21" s="235"/>
      <c r="K21" s="235"/>
      <c r="L21" s="240" t="s">
        <v>11</v>
      </c>
      <c r="M21" s="33"/>
    </row>
    <row r="22" spans="1:13" ht="39.950000000000003" customHeight="1">
      <c r="A22" s="229" t="s">
        <v>119</v>
      </c>
      <c r="B22" s="229"/>
      <c r="C22" s="229"/>
      <c r="D22" s="231">
        <f>D20-D21</f>
        <v>0</v>
      </c>
      <c r="E22" s="236"/>
      <c r="F22" s="236"/>
      <c r="G22" s="236"/>
      <c r="H22" s="236"/>
      <c r="I22" s="236"/>
      <c r="J22" s="236"/>
      <c r="K22" s="236"/>
      <c r="L22" s="240" t="s">
        <v>11</v>
      </c>
      <c r="M22" s="33"/>
    </row>
    <row r="23" spans="1:13" ht="99.95" customHeight="1">
      <c r="A23" s="229" t="s">
        <v>347</v>
      </c>
      <c r="B23" s="229"/>
      <c r="C23" s="229"/>
      <c r="D23" s="233"/>
      <c r="E23" s="233"/>
      <c r="F23" s="233"/>
      <c r="G23" s="233"/>
      <c r="H23" s="233"/>
      <c r="I23" s="233"/>
      <c r="J23" s="233"/>
      <c r="K23" s="233"/>
      <c r="L23" s="233"/>
      <c r="M23" s="33"/>
    </row>
    <row r="24" spans="1:13">
      <c r="A24" s="33"/>
      <c r="B24" s="33"/>
      <c r="C24" s="70"/>
      <c r="D24" s="70"/>
      <c r="E24" s="33"/>
      <c r="F24" s="33"/>
      <c r="G24" s="33"/>
      <c r="H24" s="33"/>
      <c r="I24" s="33"/>
      <c r="J24" s="33"/>
      <c r="K24" s="33"/>
      <c r="L24" s="33"/>
      <c r="M24" s="33"/>
    </row>
  </sheetData>
  <sheetProtection algorithmName="SHA-512" hashValue="kkKh2LEijrHRbUw3I9GgTVxpJ4ZLD+61o1TsmdQjWs9xiwtHZm+ZjqSIVd3hUmUWqco7RB6oVArPn49lbDJiVg==" saltValue="A1V8aUV54HnB81YtMEpatA==" spinCount="100000" sheet="1" objects="1" scenarios="1"/>
  <mergeCells count="30">
    <mergeCell ref="J1:L1"/>
    <mergeCell ref="N3:W3"/>
    <mergeCell ref="F4:G4"/>
    <mergeCell ref="H4:L4"/>
    <mergeCell ref="N4:W4"/>
    <mergeCell ref="F5:G5"/>
    <mergeCell ref="H5:L5"/>
    <mergeCell ref="N5:W5"/>
    <mergeCell ref="F6:G6"/>
    <mergeCell ref="H6:L6"/>
    <mergeCell ref="N6:W6"/>
    <mergeCell ref="N7:W7"/>
    <mergeCell ref="A8:M8"/>
    <mergeCell ref="N8:W8"/>
    <mergeCell ref="A9:M9"/>
    <mergeCell ref="A12:C12"/>
    <mergeCell ref="A18:C18"/>
    <mergeCell ref="D18:L18"/>
    <mergeCell ref="A19:C19"/>
    <mergeCell ref="D19:L19"/>
    <mergeCell ref="A20:C20"/>
    <mergeCell ref="D20:K20"/>
    <mergeCell ref="A21:C21"/>
    <mergeCell ref="D21:K21"/>
    <mergeCell ref="A22:C22"/>
    <mergeCell ref="D22:K22"/>
    <mergeCell ref="A23:C23"/>
    <mergeCell ref="D23:L23"/>
    <mergeCell ref="N9:W11"/>
    <mergeCell ref="A10:M11"/>
  </mergeCells>
  <phoneticPr fontId="3"/>
  <printOptions horizontalCentered="1"/>
  <pageMargins left="0.31496062992125984" right="0.31496062992125984" top="0.74803149606299213" bottom="0.74803149606299213" header="0.31496062992125984" footer="0.31496062992125984"/>
  <pageSetup paperSize="9" scale="9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3:AB56"/>
  <sheetViews>
    <sheetView view="pageBreakPreview" zoomScaleSheetLayoutView="100" workbookViewId="0">
      <selection activeCell="E15" sqref="E15:N25"/>
    </sheetView>
  </sheetViews>
  <sheetFormatPr defaultRowHeight="18.75"/>
  <cols>
    <col min="1" max="1" width="13.625" style="8" customWidth="1"/>
    <col min="2" max="2" width="2.625" style="8" customWidth="1"/>
    <col min="3" max="4" width="8.625" style="8" customWidth="1"/>
    <col min="5" max="12" width="6.625" style="8" customWidth="1"/>
    <col min="13" max="13" width="2.625" style="8" customWidth="1"/>
    <col min="14" max="14" width="4.625" style="8" customWidth="1"/>
    <col min="15" max="16" width="9" style="8" customWidth="1"/>
    <col min="17" max="18" width="8.625" style="8" customWidth="1"/>
    <col min="19" max="28" width="6.625" style="8" customWidth="1"/>
    <col min="29" max="16384" width="9" style="8" customWidth="1"/>
  </cols>
  <sheetData>
    <row r="12" spans="1:28" ht="19.5"/>
    <row r="13" spans="1:28" ht="20.25">
      <c r="A13" s="33" t="s">
        <v>92</v>
      </c>
      <c r="B13" s="33"/>
      <c r="C13" s="33"/>
      <c r="D13" s="33"/>
      <c r="E13" s="33"/>
      <c r="F13" s="33"/>
      <c r="G13" s="33"/>
      <c r="H13" s="33"/>
      <c r="I13" s="33"/>
      <c r="J13" s="33"/>
      <c r="K13" s="33"/>
      <c r="L13" s="33"/>
      <c r="M13" s="33"/>
      <c r="N13" s="33"/>
      <c r="O13" s="274" t="s">
        <v>48</v>
      </c>
      <c r="P13" s="282"/>
      <c r="Q13" s="283"/>
      <c r="R13" s="27"/>
      <c r="S13" s="27"/>
      <c r="T13" s="27"/>
      <c r="U13" s="27"/>
      <c r="V13" s="27"/>
      <c r="W13" s="27"/>
      <c r="X13" s="27"/>
      <c r="Y13" s="27"/>
      <c r="Z13" s="27"/>
      <c r="AA13" s="27"/>
      <c r="AB13" s="27"/>
    </row>
    <row r="14" spans="1:28" ht="30" customHeight="1">
      <c r="A14" s="244" t="s">
        <v>348</v>
      </c>
      <c r="B14" s="244"/>
      <c r="C14" s="244"/>
      <c r="D14" s="244"/>
      <c r="E14" s="244"/>
      <c r="F14" s="244"/>
      <c r="G14" s="244"/>
      <c r="H14" s="244"/>
      <c r="I14" s="244"/>
      <c r="J14" s="244"/>
      <c r="K14" s="244"/>
      <c r="L14" s="244"/>
      <c r="M14" s="244"/>
      <c r="N14" s="244"/>
      <c r="O14" s="275"/>
      <c r="P14" s="275"/>
      <c r="Q14" s="275"/>
      <c r="R14" s="275"/>
      <c r="S14" s="275"/>
      <c r="T14" s="275"/>
      <c r="U14" s="275"/>
      <c r="V14" s="275"/>
      <c r="W14" s="275"/>
      <c r="X14" s="275"/>
      <c r="Y14" s="275"/>
      <c r="Z14" s="275"/>
      <c r="AA14" s="275"/>
      <c r="AB14" s="275"/>
    </row>
    <row r="15" spans="1:28">
      <c r="A15" s="245" t="s">
        <v>338</v>
      </c>
      <c r="B15" s="245"/>
      <c r="C15" s="245" t="s">
        <v>349</v>
      </c>
      <c r="D15" s="245"/>
      <c r="E15" s="233"/>
      <c r="F15" s="233"/>
      <c r="G15" s="233"/>
      <c r="H15" s="233"/>
      <c r="I15" s="233"/>
      <c r="J15" s="233"/>
      <c r="K15" s="233"/>
      <c r="L15" s="233"/>
      <c r="M15" s="233"/>
      <c r="N15" s="233"/>
      <c r="O15" s="276" t="s">
        <v>338</v>
      </c>
      <c r="P15" s="276"/>
      <c r="Q15" s="276" t="s">
        <v>349</v>
      </c>
      <c r="R15" s="276"/>
      <c r="S15" s="286" t="s">
        <v>350</v>
      </c>
      <c r="T15" s="286"/>
      <c r="U15" s="286"/>
      <c r="V15" s="286"/>
      <c r="W15" s="286"/>
      <c r="X15" s="286"/>
      <c r="Y15" s="286"/>
      <c r="Z15" s="286"/>
      <c r="AA15" s="286"/>
      <c r="AB15" s="286"/>
    </row>
    <row r="16" spans="1:28">
      <c r="A16" s="229"/>
      <c r="B16" s="229"/>
      <c r="C16" s="229"/>
      <c r="D16" s="229"/>
      <c r="E16" s="233"/>
      <c r="F16" s="233"/>
      <c r="G16" s="233"/>
      <c r="H16" s="233"/>
      <c r="I16" s="233"/>
      <c r="J16" s="233"/>
      <c r="K16" s="233"/>
      <c r="L16" s="233"/>
      <c r="M16" s="233"/>
      <c r="N16" s="233"/>
      <c r="O16" s="277"/>
      <c r="P16" s="277"/>
      <c r="Q16" s="277"/>
      <c r="R16" s="277"/>
      <c r="S16" s="286"/>
      <c r="T16" s="286"/>
      <c r="U16" s="286"/>
      <c r="V16" s="286"/>
      <c r="W16" s="286"/>
      <c r="X16" s="286"/>
      <c r="Y16" s="286"/>
      <c r="Z16" s="286"/>
      <c r="AA16" s="286"/>
      <c r="AB16" s="286"/>
    </row>
    <row r="17" spans="1:28">
      <c r="A17" s="229"/>
      <c r="B17" s="229"/>
      <c r="C17" s="229"/>
      <c r="D17" s="229"/>
      <c r="E17" s="233"/>
      <c r="F17" s="233"/>
      <c r="G17" s="233"/>
      <c r="H17" s="233"/>
      <c r="I17" s="233"/>
      <c r="J17" s="233"/>
      <c r="K17" s="233"/>
      <c r="L17" s="233"/>
      <c r="M17" s="233"/>
      <c r="N17" s="233"/>
      <c r="O17" s="277"/>
      <c r="P17" s="277"/>
      <c r="Q17" s="277"/>
      <c r="R17" s="277"/>
      <c r="S17" s="286"/>
      <c r="T17" s="286"/>
      <c r="U17" s="286"/>
      <c r="V17" s="286"/>
      <c r="W17" s="286"/>
      <c r="X17" s="286"/>
      <c r="Y17" s="286"/>
      <c r="Z17" s="286"/>
      <c r="AA17" s="286"/>
      <c r="AB17" s="286"/>
    </row>
    <row r="18" spans="1:28">
      <c r="A18" s="229"/>
      <c r="B18" s="229"/>
      <c r="C18" s="229"/>
      <c r="D18" s="229"/>
      <c r="E18" s="233"/>
      <c r="F18" s="233"/>
      <c r="G18" s="233"/>
      <c r="H18" s="233"/>
      <c r="I18" s="233"/>
      <c r="J18" s="233"/>
      <c r="K18" s="233"/>
      <c r="L18" s="233"/>
      <c r="M18" s="233"/>
      <c r="N18" s="233"/>
      <c r="O18" s="277"/>
      <c r="P18" s="277"/>
      <c r="Q18" s="277"/>
      <c r="R18" s="277"/>
      <c r="S18" s="286"/>
      <c r="T18" s="286"/>
      <c r="U18" s="286"/>
      <c r="V18" s="286"/>
      <c r="W18" s="286"/>
      <c r="X18" s="286"/>
      <c r="Y18" s="286"/>
      <c r="Z18" s="286"/>
      <c r="AA18" s="286"/>
      <c r="AB18" s="286"/>
    </row>
    <row r="19" spans="1:28">
      <c r="A19" s="229"/>
      <c r="B19" s="229"/>
      <c r="C19" s="229"/>
      <c r="D19" s="229"/>
      <c r="E19" s="233"/>
      <c r="F19" s="233"/>
      <c r="G19" s="233"/>
      <c r="H19" s="233"/>
      <c r="I19" s="233"/>
      <c r="J19" s="233"/>
      <c r="K19" s="233"/>
      <c r="L19" s="233"/>
      <c r="M19" s="233"/>
      <c r="N19" s="233"/>
      <c r="O19" s="277"/>
      <c r="P19" s="277"/>
      <c r="Q19" s="277"/>
      <c r="R19" s="277"/>
      <c r="S19" s="286"/>
      <c r="T19" s="286"/>
      <c r="U19" s="286"/>
      <c r="V19" s="286"/>
      <c r="W19" s="286"/>
      <c r="X19" s="286"/>
      <c r="Y19" s="286"/>
      <c r="Z19" s="286"/>
      <c r="AA19" s="286"/>
      <c r="AB19" s="286"/>
    </row>
    <row r="20" spans="1:28">
      <c r="A20" s="229"/>
      <c r="B20" s="229"/>
      <c r="C20" s="229"/>
      <c r="D20" s="229"/>
      <c r="E20" s="233"/>
      <c r="F20" s="233"/>
      <c r="G20" s="233"/>
      <c r="H20" s="233"/>
      <c r="I20" s="233"/>
      <c r="J20" s="233"/>
      <c r="K20" s="233"/>
      <c r="L20" s="233"/>
      <c r="M20" s="233"/>
      <c r="N20" s="233"/>
      <c r="O20" s="277"/>
      <c r="P20" s="277"/>
      <c r="Q20" s="277"/>
      <c r="R20" s="277"/>
      <c r="S20" s="286"/>
      <c r="T20" s="286"/>
      <c r="U20" s="286"/>
      <c r="V20" s="286"/>
      <c r="W20" s="286"/>
      <c r="X20" s="286"/>
      <c r="Y20" s="286"/>
      <c r="Z20" s="286"/>
      <c r="AA20" s="286"/>
      <c r="AB20" s="286"/>
    </row>
    <row r="21" spans="1:28">
      <c r="A21" s="229"/>
      <c r="B21" s="229"/>
      <c r="C21" s="229"/>
      <c r="D21" s="229"/>
      <c r="E21" s="233"/>
      <c r="F21" s="233"/>
      <c r="G21" s="233"/>
      <c r="H21" s="233"/>
      <c r="I21" s="233"/>
      <c r="J21" s="233"/>
      <c r="K21" s="233"/>
      <c r="L21" s="233"/>
      <c r="M21" s="233"/>
      <c r="N21" s="233"/>
      <c r="O21" s="277"/>
      <c r="P21" s="277"/>
      <c r="Q21" s="277"/>
      <c r="R21" s="277"/>
      <c r="S21" s="286"/>
      <c r="T21" s="286"/>
      <c r="U21" s="286"/>
      <c r="V21" s="286"/>
      <c r="W21" s="286"/>
      <c r="X21" s="286"/>
      <c r="Y21" s="286"/>
      <c r="Z21" s="286"/>
      <c r="AA21" s="286"/>
      <c r="AB21" s="286"/>
    </row>
    <row r="22" spans="1:28">
      <c r="A22" s="229"/>
      <c r="B22" s="229"/>
      <c r="C22" s="229"/>
      <c r="D22" s="229"/>
      <c r="E22" s="233"/>
      <c r="F22" s="233"/>
      <c r="G22" s="233"/>
      <c r="H22" s="233"/>
      <c r="I22" s="233"/>
      <c r="J22" s="233"/>
      <c r="K22" s="233"/>
      <c r="L22" s="233"/>
      <c r="M22" s="233"/>
      <c r="N22" s="233"/>
      <c r="O22" s="277"/>
      <c r="P22" s="277"/>
      <c r="Q22" s="277"/>
      <c r="R22" s="277"/>
      <c r="S22" s="286"/>
      <c r="T22" s="286"/>
      <c r="U22" s="286"/>
      <c r="V22" s="286"/>
      <c r="W22" s="286"/>
      <c r="X22" s="286"/>
      <c r="Y22" s="286"/>
      <c r="Z22" s="286"/>
      <c r="AA22" s="286"/>
      <c r="AB22" s="286"/>
    </row>
    <row r="23" spans="1:28">
      <c r="A23" s="229"/>
      <c r="B23" s="229"/>
      <c r="C23" s="229"/>
      <c r="D23" s="229"/>
      <c r="E23" s="233"/>
      <c r="F23" s="233"/>
      <c r="G23" s="233"/>
      <c r="H23" s="233"/>
      <c r="I23" s="233"/>
      <c r="J23" s="233"/>
      <c r="K23" s="233"/>
      <c r="L23" s="233"/>
      <c r="M23" s="233"/>
      <c r="N23" s="233"/>
      <c r="O23" s="277"/>
      <c r="P23" s="277"/>
      <c r="Q23" s="277"/>
      <c r="R23" s="277"/>
      <c r="S23" s="286"/>
      <c r="T23" s="286"/>
      <c r="U23" s="286"/>
      <c r="V23" s="286"/>
      <c r="W23" s="286"/>
      <c r="X23" s="286"/>
      <c r="Y23" s="286"/>
      <c r="Z23" s="286"/>
      <c r="AA23" s="286"/>
      <c r="AB23" s="286"/>
    </row>
    <row r="24" spans="1:28">
      <c r="A24" s="229"/>
      <c r="B24" s="229"/>
      <c r="C24" s="229"/>
      <c r="D24" s="229"/>
      <c r="E24" s="233"/>
      <c r="F24" s="233"/>
      <c r="G24" s="233"/>
      <c r="H24" s="233"/>
      <c r="I24" s="233"/>
      <c r="J24" s="233"/>
      <c r="K24" s="233"/>
      <c r="L24" s="233"/>
      <c r="M24" s="233"/>
      <c r="N24" s="233"/>
      <c r="O24" s="277"/>
      <c r="P24" s="277"/>
      <c r="Q24" s="277"/>
      <c r="R24" s="277"/>
      <c r="S24" s="286"/>
      <c r="T24" s="286"/>
      <c r="U24" s="286"/>
      <c r="V24" s="286"/>
      <c r="W24" s="286"/>
      <c r="X24" s="286"/>
      <c r="Y24" s="286"/>
      <c r="Z24" s="286"/>
      <c r="AA24" s="286"/>
      <c r="AB24" s="286"/>
    </row>
    <row r="25" spans="1:28">
      <c r="A25" s="229"/>
      <c r="B25" s="229"/>
      <c r="C25" s="229"/>
      <c r="D25" s="229"/>
      <c r="E25" s="233"/>
      <c r="F25" s="233"/>
      <c r="G25" s="233"/>
      <c r="H25" s="233"/>
      <c r="I25" s="233"/>
      <c r="J25" s="233"/>
      <c r="K25" s="233"/>
      <c r="L25" s="233"/>
      <c r="M25" s="233"/>
      <c r="N25" s="233"/>
      <c r="O25" s="277"/>
      <c r="P25" s="277"/>
      <c r="Q25" s="277"/>
      <c r="R25" s="277"/>
      <c r="S25" s="286"/>
      <c r="T25" s="286"/>
      <c r="U25" s="286"/>
      <c r="V25" s="286"/>
      <c r="W25" s="286"/>
      <c r="X25" s="286"/>
      <c r="Y25" s="286"/>
      <c r="Z25" s="286"/>
      <c r="AA25" s="286"/>
      <c r="AB25" s="286"/>
    </row>
    <row r="26" spans="1:28">
      <c r="A26" s="229"/>
      <c r="B26" s="229"/>
      <c r="C26" s="246" t="s">
        <v>351</v>
      </c>
      <c r="D26" s="246"/>
      <c r="E26" s="233"/>
      <c r="F26" s="233"/>
      <c r="G26" s="233"/>
      <c r="H26" s="233"/>
      <c r="I26" s="233"/>
      <c r="J26" s="233"/>
      <c r="K26" s="233"/>
      <c r="L26" s="233"/>
      <c r="M26" s="233"/>
      <c r="N26" s="233"/>
      <c r="O26" s="277"/>
      <c r="P26" s="277"/>
      <c r="Q26" s="284" t="s">
        <v>351</v>
      </c>
      <c r="R26" s="284"/>
      <c r="S26" s="286" t="s">
        <v>41</v>
      </c>
      <c r="T26" s="287"/>
      <c r="U26" s="287"/>
      <c r="V26" s="287"/>
      <c r="W26" s="287"/>
      <c r="X26" s="287"/>
      <c r="Y26" s="287"/>
      <c r="Z26" s="287"/>
      <c r="AA26" s="287"/>
      <c r="AB26" s="287"/>
    </row>
    <row r="27" spans="1:28">
      <c r="A27" s="229"/>
      <c r="B27" s="229"/>
      <c r="C27" s="246"/>
      <c r="D27" s="246"/>
      <c r="E27" s="233"/>
      <c r="F27" s="233"/>
      <c r="G27" s="233"/>
      <c r="H27" s="233"/>
      <c r="I27" s="233"/>
      <c r="J27" s="233"/>
      <c r="K27" s="233"/>
      <c r="L27" s="233"/>
      <c r="M27" s="233"/>
      <c r="N27" s="233"/>
      <c r="O27" s="277"/>
      <c r="P27" s="277"/>
      <c r="Q27" s="284"/>
      <c r="R27" s="284"/>
      <c r="S27" s="287"/>
      <c r="T27" s="287"/>
      <c r="U27" s="287"/>
      <c r="V27" s="287"/>
      <c r="W27" s="287"/>
      <c r="X27" s="287"/>
      <c r="Y27" s="287"/>
      <c r="Z27" s="287"/>
      <c r="AA27" s="287"/>
      <c r="AB27" s="287"/>
    </row>
    <row r="28" spans="1:28">
      <c r="A28" s="229"/>
      <c r="B28" s="229"/>
      <c r="C28" s="246"/>
      <c r="D28" s="246"/>
      <c r="E28" s="233"/>
      <c r="F28" s="233"/>
      <c r="G28" s="233"/>
      <c r="H28" s="233"/>
      <c r="I28" s="233"/>
      <c r="J28" s="233"/>
      <c r="K28" s="233"/>
      <c r="L28" s="233"/>
      <c r="M28" s="233"/>
      <c r="N28" s="233"/>
      <c r="O28" s="277"/>
      <c r="P28" s="277"/>
      <c r="Q28" s="284"/>
      <c r="R28" s="284"/>
      <c r="S28" s="287"/>
      <c r="T28" s="287"/>
      <c r="U28" s="287"/>
      <c r="V28" s="287"/>
      <c r="W28" s="287"/>
      <c r="X28" s="287"/>
      <c r="Y28" s="287"/>
      <c r="Z28" s="287"/>
      <c r="AA28" s="287"/>
      <c r="AB28" s="287"/>
    </row>
    <row r="29" spans="1:28">
      <c r="A29" s="229"/>
      <c r="B29" s="229"/>
      <c r="C29" s="246"/>
      <c r="D29" s="246"/>
      <c r="E29" s="233"/>
      <c r="F29" s="233"/>
      <c r="G29" s="233"/>
      <c r="H29" s="233"/>
      <c r="I29" s="233"/>
      <c r="J29" s="233"/>
      <c r="K29" s="233"/>
      <c r="L29" s="233"/>
      <c r="M29" s="233"/>
      <c r="N29" s="233"/>
      <c r="O29" s="277"/>
      <c r="P29" s="277"/>
      <c r="Q29" s="284"/>
      <c r="R29" s="284"/>
      <c r="S29" s="287"/>
      <c r="T29" s="287"/>
      <c r="U29" s="287"/>
      <c r="V29" s="287"/>
      <c r="W29" s="287"/>
      <c r="X29" s="287"/>
      <c r="Y29" s="287"/>
      <c r="Z29" s="287"/>
      <c r="AA29" s="287"/>
      <c r="AB29" s="287"/>
    </row>
    <row r="30" spans="1:28">
      <c r="A30" s="229"/>
      <c r="B30" s="229"/>
      <c r="C30" s="246"/>
      <c r="D30" s="246"/>
      <c r="E30" s="233"/>
      <c r="F30" s="233"/>
      <c r="G30" s="233"/>
      <c r="H30" s="233"/>
      <c r="I30" s="233"/>
      <c r="J30" s="233"/>
      <c r="K30" s="233"/>
      <c r="L30" s="233"/>
      <c r="M30" s="233"/>
      <c r="N30" s="233"/>
      <c r="O30" s="277"/>
      <c r="P30" s="277"/>
      <c r="Q30" s="284"/>
      <c r="R30" s="284"/>
      <c r="S30" s="287"/>
      <c r="T30" s="287"/>
      <c r="U30" s="287"/>
      <c r="V30" s="287"/>
      <c r="W30" s="287"/>
      <c r="X30" s="287"/>
      <c r="Y30" s="287"/>
      <c r="Z30" s="287"/>
      <c r="AA30" s="287"/>
      <c r="AB30" s="287"/>
    </row>
    <row r="31" spans="1:28">
      <c r="A31" s="229"/>
      <c r="B31" s="229"/>
      <c r="C31" s="246"/>
      <c r="D31" s="246"/>
      <c r="E31" s="233"/>
      <c r="F31" s="233"/>
      <c r="G31" s="233"/>
      <c r="H31" s="233"/>
      <c r="I31" s="233"/>
      <c r="J31" s="233"/>
      <c r="K31" s="233"/>
      <c r="L31" s="233"/>
      <c r="M31" s="233"/>
      <c r="N31" s="233"/>
      <c r="O31" s="277"/>
      <c r="P31" s="277"/>
      <c r="Q31" s="284"/>
      <c r="R31" s="284"/>
      <c r="S31" s="287"/>
      <c r="T31" s="287"/>
      <c r="U31" s="287"/>
      <c r="V31" s="287"/>
      <c r="W31" s="287"/>
      <c r="X31" s="287"/>
      <c r="Y31" s="287"/>
      <c r="Z31" s="287"/>
      <c r="AA31" s="287"/>
      <c r="AB31" s="287"/>
    </row>
    <row r="32" spans="1:28">
      <c r="A32" s="229"/>
      <c r="B32" s="229"/>
      <c r="C32" s="246"/>
      <c r="D32" s="246"/>
      <c r="E32" s="233"/>
      <c r="F32" s="233"/>
      <c r="G32" s="233"/>
      <c r="H32" s="233"/>
      <c r="I32" s="233"/>
      <c r="J32" s="233"/>
      <c r="K32" s="233"/>
      <c r="L32" s="233"/>
      <c r="M32" s="233"/>
      <c r="N32" s="233"/>
      <c r="O32" s="277"/>
      <c r="P32" s="277"/>
      <c r="Q32" s="284"/>
      <c r="R32" s="284"/>
      <c r="S32" s="287"/>
      <c r="T32" s="287"/>
      <c r="U32" s="287"/>
      <c r="V32" s="287"/>
      <c r="W32" s="287"/>
      <c r="X32" s="287"/>
      <c r="Y32" s="287"/>
      <c r="Z32" s="287"/>
      <c r="AA32" s="287"/>
      <c r="AB32" s="287"/>
    </row>
    <row r="33" spans="1:28">
      <c r="A33" s="229"/>
      <c r="B33" s="229"/>
      <c r="C33" s="246"/>
      <c r="D33" s="246"/>
      <c r="E33" s="233"/>
      <c r="F33" s="233"/>
      <c r="G33" s="233"/>
      <c r="H33" s="233"/>
      <c r="I33" s="233"/>
      <c r="J33" s="233"/>
      <c r="K33" s="233"/>
      <c r="L33" s="233"/>
      <c r="M33" s="233"/>
      <c r="N33" s="233"/>
      <c r="O33" s="277"/>
      <c r="P33" s="277"/>
      <c r="Q33" s="284"/>
      <c r="R33" s="284"/>
      <c r="S33" s="287"/>
      <c r="T33" s="287"/>
      <c r="U33" s="287"/>
      <c r="V33" s="287"/>
      <c r="W33" s="287"/>
      <c r="X33" s="287"/>
      <c r="Y33" s="287"/>
      <c r="Z33" s="287"/>
      <c r="AA33" s="287"/>
      <c r="AB33" s="287"/>
    </row>
    <row r="34" spans="1:28">
      <c r="A34" s="229"/>
      <c r="B34" s="229"/>
      <c r="C34" s="246"/>
      <c r="D34" s="246"/>
      <c r="E34" s="233"/>
      <c r="F34" s="233"/>
      <c r="G34" s="233"/>
      <c r="H34" s="233"/>
      <c r="I34" s="233"/>
      <c r="J34" s="233"/>
      <c r="K34" s="233"/>
      <c r="L34" s="233"/>
      <c r="M34" s="233"/>
      <c r="N34" s="233"/>
      <c r="O34" s="277"/>
      <c r="P34" s="277"/>
      <c r="Q34" s="284"/>
      <c r="R34" s="284"/>
      <c r="S34" s="287"/>
      <c r="T34" s="287"/>
      <c r="U34" s="287"/>
      <c r="V34" s="287"/>
      <c r="W34" s="287"/>
      <c r="X34" s="287"/>
      <c r="Y34" s="287"/>
      <c r="Z34" s="287"/>
      <c r="AA34" s="287"/>
      <c r="AB34" s="287"/>
    </row>
    <row r="35" spans="1:28">
      <c r="A35" s="229"/>
      <c r="B35" s="229"/>
      <c r="C35" s="246"/>
      <c r="D35" s="246"/>
      <c r="E35" s="233"/>
      <c r="F35" s="233"/>
      <c r="G35" s="233"/>
      <c r="H35" s="233"/>
      <c r="I35" s="233"/>
      <c r="J35" s="233"/>
      <c r="K35" s="233"/>
      <c r="L35" s="233"/>
      <c r="M35" s="233"/>
      <c r="N35" s="233"/>
      <c r="O35" s="277"/>
      <c r="P35" s="277"/>
      <c r="Q35" s="284"/>
      <c r="R35" s="284"/>
      <c r="S35" s="287"/>
      <c r="T35" s="287"/>
      <c r="U35" s="287"/>
      <c r="V35" s="287"/>
      <c r="W35" s="287"/>
      <c r="X35" s="287"/>
      <c r="Y35" s="287"/>
      <c r="Z35" s="287"/>
      <c r="AA35" s="287"/>
      <c r="AB35" s="287"/>
    </row>
    <row r="36" spans="1:28">
      <c r="A36" s="229"/>
      <c r="B36" s="229"/>
      <c r="C36" s="246"/>
      <c r="D36" s="246"/>
      <c r="E36" s="233"/>
      <c r="F36" s="233"/>
      <c r="G36" s="233"/>
      <c r="H36" s="233"/>
      <c r="I36" s="233"/>
      <c r="J36" s="233"/>
      <c r="K36" s="233"/>
      <c r="L36" s="233"/>
      <c r="M36" s="233"/>
      <c r="N36" s="233"/>
      <c r="O36" s="277"/>
      <c r="P36" s="277"/>
      <c r="Q36" s="284"/>
      <c r="R36" s="284"/>
      <c r="S36" s="287"/>
      <c r="T36" s="287"/>
      <c r="U36" s="287"/>
      <c r="V36" s="287"/>
      <c r="W36" s="287"/>
      <c r="X36" s="287"/>
      <c r="Y36" s="287"/>
      <c r="Z36" s="287"/>
      <c r="AA36" s="287"/>
      <c r="AB36" s="287"/>
    </row>
    <row r="37" spans="1:28">
      <c r="A37" s="229"/>
      <c r="B37" s="229"/>
      <c r="C37" s="246" t="s">
        <v>304</v>
      </c>
      <c r="D37" s="246"/>
      <c r="E37" s="233"/>
      <c r="F37" s="233"/>
      <c r="G37" s="233"/>
      <c r="H37" s="233"/>
      <c r="I37" s="233"/>
      <c r="J37" s="233"/>
      <c r="K37" s="233"/>
      <c r="L37" s="233"/>
      <c r="M37" s="233"/>
      <c r="N37" s="233"/>
      <c r="O37" s="277"/>
      <c r="P37" s="277"/>
      <c r="Q37" s="284" t="s">
        <v>304</v>
      </c>
      <c r="R37" s="284"/>
      <c r="S37" s="286" t="s">
        <v>160</v>
      </c>
      <c r="T37" s="286"/>
      <c r="U37" s="286"/>
      <c r="V37" s="286"/>
      <c r="W37" s="286"/>
      <c r="X37" s="286"/>
      <c r="Y37" s="286"/>
      <c r="Z37" s="286"/>
      <c r="AA37" s="286"/>
      <c r="AB37" s="286"/>
    </row>
    <row r="38" spans="1:28">
      <c r="A38" s="229"/>
      <c r="B38" s="229"/>
      <c r="C38" s="246"/>
      <c r="D38" s="246"/>
      <c r="E38" s="233"/>
      <c r="F38" s="233"/>
      <c r="G38" s="233"/>
      <c r="H38" s="233"/>
      <c r="I38" s="233"/>
      <c r="J38" s="233"/>
      <c r="K38" s="233"/>
      <c r="L38" s="233"/>
      <c r="M38" s="233"/>
      <c r="N38" s="233"/>
      <c r="O38" s="277"/>
      <c r="P38" s="277"/>
      <c r="Q38" s="284"/>
      <c r="R38" s="284"/>
      <c r="S38" s="286"/>
      <c r="T38" s="286"/>
      <c r="U38" s="286"/>
      <c r="V38" s="286"/>
      <c r="W38" s="286"/>
      <c r="X38" s="286"/>
      <c r="Y38" s="286"/>
      <c r="Z38" s="286"/>
      <c r="AA38" s="286"/>
      <c r="AB38" s="286"/>
    </row>
    <row r="39" spans="1:28">
      <c r="A39" s="229"/>
      <c r="B39" s="229"/>
      <c r="C39" s="246"/>
      <c r="D39" s="246"/>
      <c r="E39" s="233"/>
      <c r="F39" s="233"/>
      <c r="G39" s="233"/>
      <c r="H39" s="233"/>
      <c r="I39" s="233"/>
      <c r="J39" s="233"/>
      <c r="K39" s="233"/>
      <c r="L39" s="233"/>
      <c r="M39" s="233"/>
      <c r="N39" s="233"/>
      <c r="O39" s="277"/>
      <c r="P39" s="277"/>
      <c r="Q39" s="284"/>
      <c r="R39" s="284"/>
      <c r="S39" s="286"/>
      <c r="T39" s="286"/>
      <c r="U39" s="286"/>
      <c r="V39" s="286"/>
      <c r="W39" s="286"/>
      <c r="X39" s="286"/>
      <c r="Y39" s="286"/>
      <c r="Z39" s="286"/>
      <c r="AA39" s="286"/>
      <c r="AB39" s="286"/>
    </row>
    <row r="40" spans="1:28">
      <c r="A40" s="229"/>
      <c r="B40" s="229"/>
      <c r="C40" s="246"/>
      <c r="D40" s="246"/>
      <c r="E40" s="233"/>
      <c r="F40" s="233"/>
      <c r="G40" s="233"/>
      <c r="H40" s="233"/>
      <c r="I40" s="233"/>
      <c r="J40" s="233"/>
      <c r="K40" s="233"/>
      <c r="L40" s="233"/>
      <c r="M40" s="233"/>
      <c r="N40" s="233"/>
      <c r="O40" s="277"/>
      <c r="P40" s="277"/>
      <c r="Q40" s="284"/>
      <c r="R40" s="284"/>
      <c r="S40" s="286"/>
      <c r="T40" s="286"/>
      <c r="U40" s="286"/>
      <c r="V40" s="286"/>
      <c r="W40" s="286"/>
      <c r="X40" s="286"/>
      <c r="Y40" s="286"/>
      <c r="Z40" s="286"/>
      <c r="AA40" s="286"/>
      <c r="AB40" s="286"/>
    </row>
    <row r="41" spans="1:28">
      <c r="A41" s="229"/>
      <c r="B41" s="229"/>
      <c r="C41" s="246"/>
      <c r="D41" s="246"/>
      <c r="E41" s="233"/>
      <c r="F41" s="233"/>
      <c r="G41" s="233"/>
      <c r="H41" s="233"/>
      <c r="I41" s="233"/>
      <c r="J41" s="233"/>
      <c r="K41" s="233"/>
      <c r="L41" s="233"/>
      <c r="M41" s="233"/>
      <c r="N41" s="233"/>
      <c r="O41" s="277"/>
      <c r="P41" s="277"/>
      <c r="Q41" s="284"/>
      <c r="R41" s="284"/>
      <c r="S41" s="286"/>
      <c r="T41" s="286"/>
      <c r="U41" s="286"/>
      <c r="V41" s="286"/>
      <c r="W41" s="286"/>
      <c r="X41" s="286"/>
      <c r="Y41" s="286"/>
      <c r="Z41" s="286"/>
      <c r="AA41" s="286"/>
      <c r="AB41" s="286"/>
    </row>
    <row r="42" spans="1:28">
      <c r="A42" s="229"/>
      <c r="B42" s="229"/>
      <c r="C42" s="246"/>
      <c r="D42" s="246"/>
      <c r="E42" s="233"/>
      <c r="F42" s="233"/>
      <c r="G42" s="233"/>
      <c r="H42" s="233"/>
      <c r="I42" s="233"/>
      <c r="J42" s="233"/>
      <c r="K42" s="233"/>
      <c r="L42" s="233"/>
      <c r="M42" s="233"/>
      <c r="N42" s="233"/>
      <c r="O42" s="277"/>
      <c r="P42" s="277"/>
      <c r="Q42" s="284"/>
      <c r="R42" s="284"/>
      <c r="S42" s="286"/>
      <c r="T42" s="286"/>
      <c r="U42" s="286"/>
      <c r="V42" s="286"/>
      <c r="W42" s="286"/>
      <c r="X42" s="286"/>
      <c r="Y42" s="286"/>
      <c r="Z42" s="286"/>
      <c r="AA42" s="286"/>
      <c r="AB42" s="286"/>
    </row>
    <row r="43" spans="1:28">
      <c r="A43" s="229"/>
      <c r="B43" s="229"/>
      <c r="C43" s="246"/>
      <c r="D43" s="246"/>
      <c r="E43" s="251"/>
      <c r="F43" s="251"/>
      <c r="G43" s="251"/>
      <c r="H43" s="251"/>
      <c r="I43" s="251"/>
      <c r="J43" s="251"/>
      <c r="K43" s="251"/>
      <c r="L43" s="251"/>
      <c r="M43" s="251"/>
      <c r="N43" s="251"/>
      <c r="O43" s="277"/>
      <c r="P43" s="277"/>
      <c r="Q43" s="284"/>
      <c r="R43" s="284"/>
      <c r="S43" s="286"/>
      <c r="T43" s="286"/>
      <c r="U43" s="286"/>
      <c r="V43" s="286"/>
      <c r="W43" s="286"/>
      <c r="X43" s="286"/>
      <c r="Y43" s="286"/>
      <c r="Z43" s="286"/>
      <c r="AA43" s="286"/>
      <c r="AB43" s="286"/>
    </row>
    <row r="44" spans="1:28" ht="18.75" customHeight="1">
      <c r="A44" s="246" t="s">
        <v>353</v>
      </c>
      <c r="B44" s="229"/>
      <c r="C44" s="229" t="s">
        <v>355</v>
      </c>
      <c r="D44" s="249"/>
      <c r="E44" s="252"/>
      <c r="F44" s="256"/>
      <c r="G44" s="256"/>
      <c r="H44" s="256"/>
      <c r="I44" s="256"/>
      <c r="J44" s="267" t="s">
        <v>225</v>
      </c>
      <c r="K44" s="267"/>
      <c r="L44" s="267"/>
      <c r="M44" s="267"/>
      <c r="N44" s="271"/>
      <c r="O44" s="278" t="s">
        <v>353</v>
      </c>
      <c r="P44" s="277"/>
      <c r="Q44" s="277" t="s">
        <v>355</v>
      </c>
      <c r="R44" s="277"/>
      <c r="S44" s="288"/>
      <c r="T44" s="291"/>
      <c r="U44" s="291"/>
      <c r="V44" s="291"/>
      <c r="W44" s="291"/>
      <c r="X44" s="301" t="s">
        <v>225</v>
      </c>
      <c r="Y44" s="301"/>
      <c r="Z44" s="301"/>
      <c r="AA44" s="301"/>
      <c r="AB44" s="305"/>
    </row>
    <row r="45" spans="1:28">
      <c r="A45" s="229"/>
      <c r="B45" s="229"/>
      <c r="C45" s="229"/>
      <c r="D45" s="249"/>
      <c r="E45" s="253"/>
      <c r="F45" s="257" t="s">
        <v>356</v>
      </c>
      <c r="G45" s="257"/>
      <c r="H45" s="263"/>
      <c r="I45" s="264" t="s">
        <v>354</v>
      </c>
      <c r="J45" s="268"/>
      <c r="K45" s="257" t="s">
        <v>14</v>
      </c>
      <c r="L45" s="257"/>
      <c r="M45" s="257"/>
      <c r="N45" s="272"/>
      <c r="O45" s="279"/>
      <c r="P45" s="277"/>
      <c r="Q45" s="277"/>
      <c r="R45" s="277"/>
      <c r="S45" s="289"/>
      <c r="T45" s="292" t="s">
        <v>356</v>
      </c>
      <c r="U45" s="292"/>
      <c r="V45" s="263"/>
      <c r="W45" s="298" t="s">
        <v>354</v>
      </c>
      <c r="X45" s="302"/>
      <c r="Y45" s="292" t="s">
        <v>14</v>
      </c>
      <c r="Z45" s="292"/>
      <c r="AA45" s="292"/>
      <c r="AB45" s="306"/>
    </row>
    <row r="46" spans="1:28">
      <c r="A46" s="229"/>
      <c r="B46" s="229"/>
      <c r="C46" s="229"/>
      <c r="D46" s="249"/>
      <c r="E46" s="253"/>
      <c r="F46" s="257"/>
      <c r="G46" s="257"/>
      <c r="H46" s="59" t="s">
        <v>357</v>
      </c>
      <c r="I46" s="265"/>
      <c r="J46" s="269"/>
      <c r="K46" s="257"/>
      <c r="L46" s="257"/>
      <c r="M46" s="257"/>
      <c r="N46" s="272"/>
      <c r="O46" s="279"/>
      <c r="P46" s="277"/>
      <c r="Q46" s="277"/>
      <c r="R46" s="277"/>
      <c r="S46" s="289"/>
      <c r="T46" s="292"/>
      <c r="U46" s="292"/>
      <c r="V46" s="297" t="s">
        <v>357</v>
      </c>
      <c r="W46" s="299"/>
      <c r="X46" s="303"/>
      <c r="Y46" s="292"/>
      <c r="Z46" s="292"/>
      <c r="AA46" s="292"/>
      <c r="AB46" s="306"/>
    </row>
    <row r="47" spans="1:28">
      <c r="A47" s="229"/>
      <c r="B47" s="229"/>
      <c r="C47" s="229"/>
      <c r="D47" s="249"/>
      <c r="E47" s="253"/>
      <c r="F47" s="258"/>
      <c r="G47" s="258"/>
      <c r="H47" s="258"/>
      <c r="I47" s="258"/>
      <c r="J47" s="258"/>
      <c r="K47" s="270" t="e">
        <f>(H47-F47)/F47</f>
        <v>#DIV/0!</v>
      </c>
      <c r="L47" s="270"/>
      <c r="M47" s="270"/>
      <c r="N47" s="272"/>
      <c r="O47" s="279"/>
      <c r="P47" s="277"/>
      <c r="Q47" s="277"/>
      <c r="R47" s="277"/>
      <c r="S47" s="289"/>
      <c r="T47" s="293">
        <v>693000</v>
      </c>
      <c r="U47" s="293"/>
      <c r="V47" s="293">
        <v>700000</v>
      </c>
      <c r="W47" s="293"/>
      <c r="X47" s="293"/>
      <c r="Y47" s="304">
        <f>(V47-T47)/T47</f>
        <v>1.0101010101010102e-002</v>
      </c>
      <c r="Z47" s="304"/>
      <c r="AA47" s="304"/>
      <c r="AB47" s="306"/>
    </row>
    <row r="48" spans="1:28">
      <c r="A48" s="229"/>
      <c r="B48" s="229"/>
      <c r="C48" s="229"/>
      <c r="D48" s="249"/>
      <c r="E48" s="253"/>
      <c r="F48" s="258"/>
      <c r="G48" s="258"/>
      <c r="H48" s="258"/>
      <c r="I48" s="258"/>
      <c r="J48" s="258"/>
      <c r="K48" s="270"/>
      <c r="L48" s="270"/>
      <c r="M48" s="270"/>
      <c r="N48" s="272"/>
      <c r="O48" s="279"/>
      <c r="P48" s="277"/>
      <c r="Q48" s="277"/>
      <c r="R48" s="277"/>
      <c r="S48" s="289"/>
      <c r="T48" s="293"/>
      <c r="U48" s="293"/>
      <c r="V48" s="293"/>
      <c r="W48" s="293"/>
      <c r="X48" s="293"/>
      <c r="Y48" s="304"/>
      <c r="Z48" s="304"/>
      <c r="AA48" s="304"/>
      <c r="AB48" s="306"/>
    </row>
    <row r="49" spans="1:28">
      <c r="A49" s="229"/>
      <c r="B49" s="229"/>
      <c r="C49" s="229"/>
      <c r="D49" s="249"/>
      <c r="E49" s="254"/>
      <c r="F49" s="259"/>
      <c r="G49" s="259"/>
      <c r="H49" s="259"/>
      <c r="I49" s="259"/>
      <c r="J49" s="259"/>
      <c r="K49" s="259"/>
      <c r="L49" s="259"/>
      <c r="M49" s="259"/>
      <c r="N49" s="273"/>
      <c r="O49" s="279"/>
      <c r="P49" s="277"/>
      <c r="Q49" s="277"/>
      <c r="R49" s="277"/>
      <c r="S49" s="290"/>
      <c r="T49" s="294"/>
      <c r="U49" s="294"/>
      <c r="V49" s="294"/>
      <c r="W49" s="294"/>
      <c r="X49" s="294"/>
      <c r="Y49" s="294"/>
      <c r="Z49" s="294"/>
      <c r="AA49" s="294"/>
      <c r="AB49" s="307"/>
    </row>
    <row r="50" spans="1:28">
      <c r="A50" s="247" t="s">
        <v>358</v>
      </c>
      <c r="B50" s="247"/>
      <c r="C50" s="247"/>
      <c r="D50" s="247"/>
      <c r="E50" s="255"/>
      <c r="F50" s="255"/>
      <c r="G50" s="255"/>
      <c r="H50" s="255"/>
      <c r="I50" s="255"/>
      <c r="J50" s="255"/>
      <c r="K50" s="255"/>
      <c r="L50" s="255"/>
      <c r="M50" s="255"/>
      <c r="N50" s="255"/>
      <c r="O50" s="280" t="s">
        <v>358</v>
      </c>
      <c r="P50" s="280"/>
      <c r="Q50" s="280"/>
      <c r="R50" s="280"/>
      <c r="S50" s="280"/>
      <c r="T50" s="280"/>
      <c r="U50" s="280"/>
      <c r="V50" s="280"/>
      <c r="W50" s="280"/>
      <c r="X50" s="280"/>
      <c r="Y50" s="280"/>
      <c r="Z50" s="280"/>
      <c r="AA50" s="280"/>
      <c r="AB50" s="280"/>
    </row>
    <row r="51" spans="1:28">
      <c r="A51" s="248"/>
      <c r="B51" s="248"/>
      <c r="C51" s="248"/>
      <c r="D51" s="248"/>
      <c r="E51" s="248"/>
      <c r="F51" s="248"/>
      <c r="G51" s="248"/>
      <c r="H51" s="248"/>
      <c r="I51" s="248"/>
      <c r="J51" s="248"/>
      <c r="K51" s="248"/>
      <c r="L51" s="248"/>
      <c r="M51" s="248"/>
      <c r="N51" s="248"/>
      <c r="O51" s="281"/>
      <c r="P51" s="281"/>
      <c r="Q51" s="281"/>
      <c r="R51" s="281"/>
      <c r="S51" s="281"/>
      <c r="T51" s="281"/>
      <c r="U51" s="281"/>
      <c r="V51" s="281"/>
      <c r="W51" s="281"/>
      <c r="X51" s="281"/>
      <c r="Y51" s="281"/>
      <c r="Z51" s="281"/>
      <c r="AA51" s="281"/>
      <c r="AB51" s="281"/>
    </row>
    <row r="52" spans="1:28">
      <c r="A52" s="33" t="s">
        <v>336</v>
      </c>
      <c r="B52" s="33"/>
      <c r="C52" s="33"/>
      <c r="D52" s="33"/>
      <c r="E52" s="33"/>
      <c r="F52" s="33"/>
      <c r="G52" s="260"/>
      <c r="H52" s="260"/>
      <c r="I52" s="266"/>
      <c r="J52" s="266"/>
      <c r="K52" s="266"/>
      <c r="L52" s="266"/>
      <c r="M52" s="33"/>
      <c r="N52" s="33"/>
      <c r="O52" s="27" t="s">
        <v>336</v>
      </c>
      <c r="P52" s="27"/>
      <c r="Q52" s="27"/>
      <c r="R52" s="27"/>
      <c r="S52" s="27"/>
      <c r="T52" s="27"/>
      <c r="U52" s="27"/>
      <c r="V52" s="27"/>
      <c r="W52" s="300">
        <v>45383</v>
      </c>
      <c r="X52" s="300"/>
      <c r="Y52" s="300"/>
      <c r="Z52" s="300"/>
      <c r="AA52" s="27"/>
      <c r="AB52" s="27"/>
    </row>
    <row r="53" spans="1:28">
      <c r="A53" s="33"/>
      <c r="B53" s="33"/>
      <c r="C53" s="33"/>
      <c r="D53" s="250" t="s">
        <v>204</v>
      </c>
      <c r="E53" s="250"/>
      <c r="F53" s="250"/>
      <c r="G53" s="261"/>
      <c r="H53" s="261"/>
      <c r="I53" s="261"/>
      <c r="J53" s="261"/>
      <c r="K53" s="261"/>
      <c r="L53" s="261"/>
      <c r="M53" s="33"/>
      <c r="N53" s="33"/>
      <c r="O53" s="27"/>
      <c r="P53" s="27"/>
      <c r="Q53" s="27"/>
      <c r="R53" s="285" t="s">
        <v>204</v>
      </c>
      <c r="S53" s="285"/>
      <c r="T53" s="285"/>
      <c r="U53" s="295" t="s">
        <v>345</v>
      </c>
      <c r="V53" s="295"/>
      <c r="W53" s="295"/>
      <c r="X53" s="295"/>
      <c r="Y53" s="295"/>
      <c r="Z53" s="295"/>
      <c r="AA53" s="27"/>
      <c r="AB53" s="27"/>
    </row>
    <row r="54" spans="1:28">
      <c r="A54" s="33"/>
      <c r="B54" s="33"/>
      <c r="C54" s="33"/>
      <c r="D54" s="250" t="s">
        <v>359</v>
      </c>
      <c r="E54" s="250"/>
      <c r="F54" s="250"/>
      <c r="G54" s="261"/>
      <c r="H54" s="261"/>
      <c r="I54" s="261"/>
      <c r="J54" s="261"/>
      <c r="K54" s="261"/>
      <c r="L54" s="261"/>
      <c r="M54" s="33"/>
      <c r="N54" s="33"/>
      <c r="O54" s="27"/>
      <c r="P54" s="27"/>
      <c r="Q54" s="27"/>
      <c r="R54" s="285" t="s">
        <v>359</v>
      </c>
      <c r="S54" s="285"/>
      <c r="T54" s="285"/>
      <c r="U54" s="295" t="s">
        <v>360</v>
      </c>
      <c r="V54" s="295"/>
      <c r="W54" s="295"/>
      <c r="X54" s="295"/>
      <c r="Y54" s="295"/>
      <c r="Z54" s="295"/>
      <c r="AA54" s="27"/>
      <c r="AB54" s="27"/>
    </row>
    <row r="55" spans="1:28">
      <c r="A55" s="33"/>
      <c r="B55" s="33"/>
      <c r="C55" s="33"/>
      <c r="D55" s="250" t="s">
        <v>121</v>
      </c>
      <c r="E55" s="250"/>
      <c r="F55" s="250"/>
      <c r="G55" s="261"/>
      <c r="H55" s="261"/>
      <c r="I55" s="261"/>
      <c r="J55" s="261"/>
      <c r="K55" s="261"/>
      <c r="L55" s="261"/>
      <c r="M55" s="33"/>
      <c r="N55" s="33"/>
      <c r="O55" s="27"/>
      <c r="P55" s="27"/>
      <c r="Q55" s="27"/>
      <c r="R55" s="285" t="s">
        <v>121</v>
      </c>
      <c r="S55" s="285"/>
      <c r="T55" s="285"/>
      <c r="U55" s="295" t="s">
        <v>145</v>
      </c>
      <c r="V55" s="295"/>
      <c r="W55" s="295"/>
      <c r="X55" s="295"/>
      <c r="Y55" s="295"/>
      <c r="Z55" s="295"/>
      <c r="AA55" s="27"/>
      <c r="AB55" s="27"/>
    </row>
    <row r="56" spans="1:28">
      <c r="A56" s="33"/>
      <c r="B56" s="33"/>
      <c r="C56" s="33"/>
      <c r="D56" s="250" t="s">
        <v>361</v>
      </c>
      <c r="E56" s="250"/>
      <c r="F56" s="250"/>
      <c r="G56" s="262" t="s">
        <v>326</v>
      </c>
      <c r="H56" s="262"/>
      <c r="I56" s="261"/>
      <c r="J56" s="261"/>
      <c r="K56" s="261"/>
      <c r="L56" s="261"/>
      <c r="M56" s="33" t="s">
        <v>120</v>
      </c>
      <c r="N56" s="33"/>
      <c r="O56" s="27"/>
      <c r="P56" s="27"/>
      <c r="Q56" s="27"/>
      <c r="R56" s="285" t="s">
        <v>361</v>
      </c>
      <c r="S56" s="285"/>
      <c r="T56" s="285"/>
      <c r="U56" s="296" t="s">
        <v>326</v>
      </c>
      <c r="V56" s="296"/>
      <c r="W56" s="295" t="s">
        <v>362</v>
      </c>
      <c r="X56" s="295"/>
      <c r="Y56" s="295"/>
      <c r="Z56" s="295"/>
      <c r="AA56" s="27" t="s">
        <v>120</v>
      </c>
      <c r="AB56" s="27"/>
    </row>
  </sheetData>
  <mergeCells count="59">
    <mergeCell ref="O13:Q13"/>
    <mergeCell ref="A14:N14"/>
    <mergeCell ref="O14:AB14"/>
    <mergeCell ref="J44:M44"/>
    <mergeCell ref="X44:AA44"/>
    <mergeCell ref="I45:J45"/>
    <mergeCell ref="W45:X45"/>
    <mergeCell ref="H46:J46"/>
    <mergeCell ref="V46:X46"/>
    <mergeCell ref="I52:L52"/>
    <mergeCell ref="W52:Z52"/>
    <mergeCell ref="D53:F53"/>
    <mergeCell ref="G53:L53"/>
    <mergeCell ref="R53:T53"/>
    <mergeCell ref="U53:Z53"/>
    <mergeCell ref="D54:F54"/>
    <mergeCell ref="G54:L54"/>
    <mergeCell ref="R54:T54"/>
    <mergeCell ref="U54:Z54"/>
    <mergeCell ref="D55:F55"/>
    <mergeCell ref="G55:L55"/>
    <mergeCell ref="R55:T55"/>
    <mergeCell ref="U55:Z55"/>
    <mergeCell ref="D56:F56"/>
    <mergeCell ref="G56:H56"/>
    <mergeCell ref="I56:L56"/>
    <mergeCell ref="R56:T56"/>
    <mergeCell ref="U56:V56"/>
    <mergeCell ref="W56:Z56"/>
    <mergeCell ref="A44:B49"/>
    <mergeCell ref="C44:D49"/>
    <mergeCell ref="O44:P49"/>
    <mergeCell ref="Q44:R49"/>
    <mergeCell ref="F45:G46"/>
    <mergeCell ref="K45:M46"/>
    <mergeCell ref="T45:U46"/>
    <mergeCell ref="Y45:AA46"/>
    <mergeCell ref="F47:G48"/>
    <mergeCell ref="H47:J48"/>
    <mergeCell ref="K47:M48"/>
    <mergeCell ref="T47:U48"/>
    <mergeCell ref="V47:X48"/>
    <mergeCell ref="Y47:AA48"/>
    <mergeCell ref="A50:N51"/>
    <mergeCell ref="O50:AB51"/>
    <mergeCell ref="A15:B43"/>
    <mergeCell ref="C15:D25"/>
    <mergeCell ref="E15:N25"/>
    <mergeCell ref="O15:P43"/>
    <mergeCell ref="Q15:R25"/>
    <mergeCell ref="S15:AB25"/>
    <mergeCell ref="C26:D36"/>
    <mergeCell ref="E26:N36"/>
    <mergeCell ref="Q26:R36"/>
    <mergeCell ref="S26:AB36"/>
    <mergeCell ref="C37:D43"/>
    <mergeCell ref="E37:N43"/>
    <mergeCell ref="Q37:R43"/>
    <mergeCell ref="S37:AB43"/>
  </mergeCells>
  <phoneticPr fontId="3"/>
  <dataValidations count="1">
    <dataValidation type="date" operator="greaterThanOrEqual" allowBlank="1" showDropDown="0" showInputMessage="1" showErrorMessage="1" prompt="確認日を入力してください。_x000a_「2025/4/1」のように入力してください。_x000a_自動で和暦表記になります。" sqref="I52:L52">
      <formula1>1</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N29"/>
  <sheetViews>
    <sheetView view="pageBreakPreview" zoomScale="85" zoomScaleSheetLayoutView="85" workbookViewId="0">
      <selection activeCell="C5" sqref="C5:G5"/>
    </sheetView>
  </sheetViews>
  <sheetFormatPr defaultRowHeight="18.75"/>
  <cols>
    <col min="6" max="14" width="15.625" customWidth="1"/>
  </cols>
  <sheetData>
    <row r="1" spans="1:14">
      <c r="A1" s="308" t="s">
        <v>13</v>
      </c>
      <c r="B1" s="308"/>
      <c r="C1" s="308"/>
      <c r="D1" s="308"/>
      <c r="E1" s="308"/>
      <c r="F1" s="308"/>
      <c r="G1" s="308"/>
      <c r="H1" s="308"/>
      <c r="I1" s="308"/>
      <c r="J1" s="308"/>
      <c r="K1" s="308"/>
      <c r="L1" s="308"/>
      <c r="M1" s="308"/>
      <c r="N1" s="308"/>
    </row>
    <row r="2" spans="1:14" ht="33">
      <c r="A2" s="309" t="s">
        <v>370</v>
      </c>
      <c r="B2" s="309"/>
      <c r="C2" s="309"/>
      <c r="D2" s="309"/>
      <c r="E2" s="309"/>
      <c r="F2" s="309"/>
      <c r="G2" s="309"/>
      <c r="H2" s="309"/>
      <c r="I2" s="309"/>
      <c r="J2" s="309"/>
      <c r="K2" s="309"/>
      <c r="L2" s="309"/>
      <c r="M2" s="309"/>
      <c r="N2" s="309"/>
    </row>
    <row r="3" spans="1:14">
      <c r="A3" s="310" t="s">
        <v>393</v>
      </c>
      <c r="B3" s="310"/>
      <c r="C3" s="310"/>
      <c r="D3" s="319" t="s">
        <v>394</v>
      </c>
      <c r="E3" s="319"/>
      <c r="F3" s="319"/>
      <c r="G3" s="319"/>
      <c r="H3" s="308"/>
      <c r="I3" s="337"/>
      <c r="J3" s="337"/>
      <c r="K3" s="337"/>
      <c r="L3" s="337"/>
      <c r="M3" s="308"/>
      <c r="N3" s="308"/>
    </row>
    <row r="4" spans="1:14">
      <c r="A4" s="311" t="s">
        <v>310</v>
      </c>
      <c r="B4" s="311"/>
      <c r="C4" s="311" t="s">
        <v>390</v>
      </c>
      <c r="D4" s="311"/>
      <c r="E4" s="311"/>
      <c r="F4" s="311"/>
      <c r="G4" s="311"/>
      <c r="H4" s="311" t="s">
        <v>391</v>
      </c>
      <c r="I4" s="311"/>
      <c r="J4" s="311"/>
      <c r="K4" s="311"/>
      <c r="L4" s="308"/>
      <c r="M4" s="308"/>
      <c r="N4" s="308"/>
    </row>
    <row r="5" spans="1:14" ht="131.25" customHeight="1">
      <c r="A5" s="311"/>
      <c r="B5" s="311"/>
      <c r="C5" s="318"/>
      <c r="D5" s="318"/>
      <c r="E5" s="318"/>
      <c r="F5" s="318"/>
      <c r="G5" s="318"/>
      <c r="H5" s="318"/>
      <c r="I5" s="318"/>
      <c r="J5" s="318"/>
      <c r="K5" s="318"/>
      <c r="L5" s="308"/>
      <c r="M5" s="308"/>
      <c r="N5" s="308"/>
    </row>
    <row r="6" spans="1:14">
      <c r="A6" s="308"/>
      <c r="B6" s="308"/>
      <c r="C6" s="308"/>
      <c r="D6" s="308"/>
      <c r="E6" s="308"/>
      <c r="F6" s="308"/>
      <c r="G6" s="308"/>
      <c r="H6" s="308"/>
      <c r="I6" s="308"/>
      <c r="J6" s="308"/>
      <c r="K6" s="308"/>
      <c r="L6" s="308"/>
      <c r="M6" s="308"/>
      <c r="N6" s="308"/>
    </row>
    <row r="7" spans="1:14" ht="19.5">
      <c r="A7" s="310" t="s">
        <v>371</v>
      </c>
      <c r="B7" s="310"/>
      <c r="C7" s="310"/>
      <c r="D7" s="310"/>
      <c r="E7" s="322" t="s">
        <v>387</v>
      </c>
      <c r="F7" s="322"/>
      <c r="G7" s="322"/>
      <c r="H7" s="322"/>
      <c r="I7" s="338" t="s">
        <v>378</v>
      </c>
      <c r="J7" s="341"/>
      <c r="K7" s="341"/>
      <c r="L7" s="341"/>
      <c r="M7" s="341"/>
      <c r="N7" s="341"/>
    </row>
    <row r="8" spans="1:14">
      <c r="A8" s="311" t="s">
        <v>210</v>
      </c>
      <c r="B8" s="311"/>
      <c r="C8" s="311"/>
      <c r="D8" s="311"/>
      <c r="E8" s="311"/>
      <c r="F8" s="325"/>
      <c r="G8" s="329" t="s">
        <v>324</v>
      </c>
      <c r="H8" s="334"/>
      <c r="I8" s="334"/>
      <c r="J8" s="342"/>
      <c r="K8" s="329" t="s">
        <v>238</v>
      </c>
      <c r="L8" s="334"/>
      <c r="M8" s="334"/>
      <c r="N8" s="342"/>
    </row>
    <row r="9" spans="1:14" ht="102" customHeight="1">
      <c r="A9" s="311"/>
      <c r="B9" s="311"/>
      <c r="C9" s="311"/>
      <c r="D9" s="311"/>
      <c r="E9" s="311"/>
      <c r="F9" s="326" t="s">
        <v>383</v>
      </c>
      <c r="G9" s="330" t="s">
        <v>381</v>
      </c>
      <c r="H9" s="315" t="s">
        <v>299</v>
      </c>
      <c r="I9" s="315" t="s">
        <v>384</v>
      </c>
      <c r="J9" s="343" t="s">
        <v>196</v>
      </c>
      <c r="K9" s="330" t="s">
        <v>381</v>
      </c>
      <c r="L9" s="315" t="s">
        <v>299</v>
      </c>
      <c r="M9" s="315" t="s">
        <v>384</v>
      </c>
      <c r="N9" s="343" t="s">
        <v>196</v>
      </c>
    </row>
    <row r="10" spans="1:14">
      <c r="A10" s="311" t="s">
        <v>372</v>
      </c>
      <c r="B10" s="315" t="s">
        <v>132</v>
      </c>
      <c r="C10" s="311"/>
      <c r="D10" s="311"/>
      <c r="E10" s="311"/>
      <c r="F10" s="312" t="s">
        <v>352</v>
      </c>
      <c r="G10" s="331"/>
      <c r="H10" s="311" t="s">
        <v>289</v>
      </c>
      <c r="I10" s="317">
        <v>5.1099999999999995e-004</v>
      </c>
      <c r="J10" s="344">
        <f>ROUNDDOWN(G10*I10,2)</f>
        <v>0</v>
      </c>
      <c r="K10" s="331"/>
      <c r="L10" s="311" t="s">
        <v>289</v>
      </c>
      <c r="M10" s="317">
        <v>5.1099999999999995e-004</v>
      </c>
      <c r="N10" s="344">
        <f>ROUNDDOWN($K10*$M10,2)</f>
        <v>0</v>
      </c>
    </row>
    <row r="11" spans="1:14">
      <c r="A11" s="311"/>
      <c r="B11" s="315" t="s">
        <v>380</v>
      </c>
      <c r="C11" s="311"/>
      <c r="D11" s="311"/>
      <c r="E11" s="311"/>
      <c r="F11" s="312" t="s">
        <v>352</v>
      </c>
      <c r="G11" s="331"/>
      <c r="H11" s="311" t="s">
        <v>289</v>
      </c>
      <c r="I11" s="317">
        <v>4.0099999999999999e-004</v>
      </c>
      <c r="J11" s="344">
        <f>ROUNDDOWN(G11*I11,2)</f>
        <v>0</v>
      </c>
      <c r="K11" s="331"/>
      <c r="L11" s="311" t="s">
        <v>289</v>
      </c>
      <c r="M11" s="317">
        <v>4.0099999999999999e-004</v>
      </c>
      <c r="N11" s="344">
        <f>ROUNDDOWN($K11*$M11,2)</f>
        <v>0</v>
      </c>
    </row>
    <row r="12" spans="1:14">
      <c r="A12" s="311"/>
      <c r="B12" s="311" t="s">
        <v>205</v>
      </c>
      <c r="C12" s="311"/>
      <c r="D12" s="320" t="s">
        <v>77</v>
      </c>
      <c r="E12" s="323"/>
      <c r="F12" s="312" t="s">
        <v>352</v>
      </c>
      <c r="G12" s="331"/>
      <c r="H12" s="317">
        <v>8.64</v>
      </c>
      <c r="I12" s="339"/>
      <c r="J12" s="344">
        <f>ROUNDDOWN(G12*I12,2)</f>
        <v>0</v>
      </c>
      <c r="K12" s="331"/>
      <c r="L12" s="317">
        <v>8.64</v>
      </c>
      <c r="M12" s="339"/>
      <c r="N12" s="344">
        <f>ROUNDDOWN($K12*$M12,2)</f>
        <v>0</v>
      </c>
    </row>
    <row r="13" spans="1:14">
      <c r="A13" s="312" t="s">
        <v>386</v>
      </c>
      <c r="B13" s="316"/>
      <c r="C13" s="316"/>
      <c r="D13" s="316"/>
      <c r="E13" s="324"/>
      <c r="F13" s="312" t="s">
        <v>282</v>
      </c>
      <c r="G13" s="331"/>
      <c r="H13" s="311" t="s">
        <v>289</v>
      </c>
      <c r="I13" s="317">
        <v>2.0499999999999998</v>
      </c>
      <c r="J13" s="344">
        <f>ROUNDDOWN(G13*I13,2)</f>
        <v>0</v>
      </c>
      <c r="K13" s="331"/>
      <c r="L13" s="311" t="s">
        <v>289</v>
      </c>
      <c r="M13" s="317">
        <v>2.0499999999999998</v>
      </c>
      <c r="N13" s="344">
        <f>ROUNDDOWN($K13*$M13,2)</f>
        <v>0</v>
      </c>
    </row>
    <row r="14" spans="1:14">
      <c r="A14" s="311" t="s">
        <v>373</v>
      </c>
      <c r="B14" s="317" t="s">
        <v>12</v>
      </c>
      <c r="C14" s="317"/>
      <c r="D14" s="317"/>
      <c r="E14" s="317"/>
      <c r="F14" s="312" t="s">
        <v>374</v>
      </c>
      <c r="G14" s="331"/>
      <c r="H14" s="317">
        <v>36.5</v>
      </c>
      <c r="I14" s="317">
        <v>1.8700000000000001e-002</v>
      </c>
      <c r="J14" s="344">
        <f t="shared" ref="J14:J22" si="0">ROUNDDOWN($G14*$H14*$I14*44/12,2)</f>
        <v>0</v>
      </c>
      <c r="K14" s="331"/>
      <c r="L14" s="317">
        <v>36.5</v>
      </c>
      <c r="M14" s="317">
        <v>1.8700000000000001e-002</v>
      </c>
      <c r="N14" s="344">
        <f t="shared" ref="N14:N22" si="1">ROUNDDOWN($K14*$L14*$M14,2)</f>
        <v>0</v>
      </c>
    </row>
    <row r="15" spans="1:14">
      <c r="A15" s="311"/>
      <c r="B15" s="317" t="s">
        <v>375</v>
      </c>
      <c r="C15" s="317"/>
      <c r="D15" s="317"/>
      <c r="E15" s="317"/>
      <c r="F15" s="312" t="s">
        <v>374</v>
      </c>
      <c r="G15" s="331"/>
      <c r="H15" s="317">
        <v>38</v>
      </c>
      <c r="I15" s="317">
        <v>1.8800000000000001e-002</v>
      </c>
      <c r="J15" s="344">
        <f t="shared" si="0"/>
        <v>0</v>
      </c>
      <c r="K15" s="331"/>
      <c r="L15" s="317">
        <v>38</v>
      </c>
      <c r="M15" s="317">
        <v>1.8800000000000001e-002</v>
      </c>
      <c r="N15" s="344">
        <f t="shared" si="1"/>
        <v>0</v>
      </c>
    </row>
    <row r="16" spans="1:14">
      <c r="A16" s="311"/>
      <c r="B16" s="317" t="s">
        <v>317</v>
      </c>
      <c r="C16" s="317"/>
      <c r="D16" s="317"/>
      <c r="E16" s="317"/>
      <c r="F16" s="312" t="s">
        <v>374</v>
      </c>
      <c r="G16" s="331"/>
      <c r="H16" s="317">
        <v>38.9</v>
      </c>
      <c r="I16" s="317">
        <v>1.9300000000000001e-002</v>
      </c>
      <c r="J16" s="344">
        <f t="shared" si="0"/>
        <v>0</v>
      </c>
      <c r="K16" s="331"/>
      <c r="L16" s="317">
        <v>38.9</v>
      </c>
      <c r="M16" s="317">
        <v>1.9300000000000001e-002</v>
      </c>
      <c r="N16" s="344">
        <f t="shared" si="1"/>
        <v>0</v>
      </c>
    </row>
    <row r="17" spans="1:14">
      <c r="A17" s="311"/>
      <c r="B17" s="317" t="s">
        <v>376</v>
      </c>
      <c r="C17" s="317"/>
      <c r="D17" s="317"/>
      <c r="E17" s="317"/>
      <c r="F17" s="312" t="s">
        <v>273</v>
      </c>
      <c r="G17" s="331"/>
      <c r="H17" s="317">
        <v>50.1</v>
      </c>
      <c r="I17" s="317">
        <v>1.6299999999999999e-002</v>
      </c>
      <c r="J17" s="344">
        <f t="shared" si="0"/>
        <v>0</v>
      </c>
      <c r="K17" s="331"/>
      <c r="L17" s="317">
        <v>50.1</v>
      </c>
      <c r="M17" s="317">
        <v>1.6299999999999999e-002</v>
      </c>
      <c r="N17" s="344">
        <f t="shared" si="1"/>
        <v>0</v>
      </c>
    </row>
    <row r="18" spans="1:14">
      <c r="A18" s="311"/>
      <c r="B18" s="317" t="s">
        <v>223</v>
      </c>
      <c r="C18" s="317"/>
      <c r="D18" s="317"/>
      <c r="E18" s="317"/>
      <c r="F18" s="312" t="s">
        <v>282</v>
      </c>
      <c r="G18" s="331"/>
      <c r="H18" s="317">
        <v>46.1</v>
      </c>
      <c r="I18" s="317">
        <v>1.44e-002</v>
      </c>
      <c r="J18" s="344">
        <f t="shared" si="0"/>
        <v>0</v>
      </c>
      <c r="K18" s="331"/>
      <c r="L18" s="317">
        <v>46.1</v>
      </c>
      <c r="M18" s="317">
        <v>1.44e-002</v>
      </c>
      <c r="N18" s="344">
        <f t="shared" si="1"/>
        <v>0</v>
      </c>
    </row>
    <row r="19" spans="1:14">
      <c r="A19" s="311"/>
      <c r="B19" s="317" t="s">
        <v>377</v>
      </c>
      <c r="C19" s="317"/>
      <c r="D19" s="317"/>
      <c r="E19" s="317"/>
      <c r="F19" s="312" t="s">
        <v>273</v>
      </c>
      <c r="G19" s="331"/>
      <c r="H19" s="317">
        <v>54.7</v>
      </c>
      <c r="I19" s="317">
        <v>1.3899999999999999e-002</v>
      </c>
      <c r="J19" s="344">
        <f t="shared" si="0"/>
        <v>0</v>
      </c>
      <c r="K19" s="331"/>
      <c r="L19" s="317">
        <v>54.7</v>
      </c>
      <c r="M19" s="317">
        <v>1.3899999999999999e-002</v>
      </c>
      <c r="N19" s="344">
        <f t="shared" si="1"/>
        <v>0</v>
      </c>
    </row>
    <row r="20" spans="1:14">
      <c r="A20" s="311"/>
      <c r="B20" s="317" t="s">
        <v>89</v>
      </c>
      <c r="C20" s="317"/>
      <c r="D20" s="317"/>
      <c r="E20" s="317"/>
      <c r="F20" s="312" t="s">
        <v>282</v>
      </c>
      <c r="G20" s="331"/>
      <c r="H20" s="317">
        <v>38.4</v>
      </c>
      <c r="I20" s="317">
        <v>1.3899999999999999e-002</v>
      </c>
      <c r="J20" s="344">
        <f t="shared" si="0"/>
        <v>0</v>
      </c>
      <c r="K20" s="331"/>
      <c r="L20" s="317">
        <v>38.4</v>
      </c>
      <c r="M20" s="317">
        <v>1.3899999999999999e-002</v>
      </c>
      <c r="N20" s="344">
        <f t="shared" si="1"/>
        <v>0</v>
      </c>
    </row>
    <row r="21" spans="1:14">
      <c r="A21" s="311"/>
      <c r="B21" s="311" t="s">
        <v>156</v>
      </c>
      <c r="C21" s="311"/>
      <c r="D21" s="318" t="s">
        <v>385</v>
      </c>
      <c r="E21" s="318"/>
      <c r="F21" s="320"/>
      <c r="G21" s="331"/>
      <c r="H21" s="317">
        <v>0</v>
      </c>
      <c r="I21" s="339"/>
      <c r="J21" s="344">
        <f t="shared" si="0"/>
        <v>0</v>
      </c>
      <c r="K21" s="331"/>
      <c r="L21" s="317">
        <v>0</v>
      </c>
      <c r="M21" s="339"/>
      <c r="N21" s="344">
        <f t="shared" si="1"/>
        <v>0</v>
      </c>
    </row>
    <row r="22" spans="1:14" ht="19.5">
      <c r="A22" s="313"/>
      <c r="B22" s="313"/>
      <c r="C22" s="313"/>
      <c r="D22" s="321" t="s">
        <v>57</v>
      </c>
      <c r="E22" s="321"/>
      <c r="F22" s="327"/>
      <c r="G22" s="332"/>
      <c r="H22" s="335">
        <v>0</v>
      </c>
      <c r="I22" s="340"/>
      <c r="J22" s="345">
        <f t="shared" si="0"/>
        <v>0</v>
      </c>
      <c r="K22" s="332"/>
      <c r="L22" s="335">
        <v>0</v>
      </c>
      <c r="M22" s="340"/>
      <c r="N22" s="345">
        <f t="shared" si="1"/>
        <v>0</v>
      </c>
    </row>
    <row r="23" spans="1:14" ht="20.25">
      <c r="A23" s="314" t="s">
        <v>183</v>
      </c>
      <c r="B23" s="314"/>
      <c r="C23" s="314"/>
      <c r="D23" s="314"/>
      <c r="E23" s="314"/>
      <c r="F23" s="328" t="s">
        <v>289</v>
      </c>
      <c r="G23" s="333" t="s">
        <v>289</v>
      </c>
      <c r="H23" s="336" t="s">
        <v>289</v>
      </c>
      <c r="I23" s="336" t="s">
        <v>289</v>
      </c>
      <c r="J23" s="346">
        <f>SUM(J10:J22)</f>
        <v>0</v>
      </c>
      <c r="K23" s="333" t="s">
        <v>289</v>
      </c>
      <c r="L23" s="336" t="s">
        <v>289</v>
      </c>
      <c r="M23" s="336" t="s">
        <v>289</v>
      </c>
      <c r="N23" s="346">
        <f>SUM(N10:N22)</f>
        <v>0</v>
      </c>
    </row>
    <row r="24" spans="1:14">
      <c r="A24" s="308"/>
      <c r="B24" s="308"/>
      <c r="C24" s="308"/>
      <c r="D24" s="308"/>
      <c r="E24" s="308"/>
      <c r="F24" s="308"/>
      <c r="G24" s="308"/>
      <c r="H24" s="308"/>
      <c r="I24" s="308"/>
      <c r="J24" s="347" t="s">
        <v>388</v>
      </c>
      <c r="K24" s="308"/>
      <c r="L24" s="308"/>
      <c r="M24" s="308"/>
      <c r="N24" s="347" t="s">
        <v>202</v>
      </c>
    </row>
    <row r="25" spans="1:14">
      <c r="A25" s="308" t="s">
        <v>365</v>
      </c>
      <c r="B25" s="308"/>
      <c r="C25" s="308"/>
      <c r="D25" s="308"/>
      <c r="E25" s="308"/>
      <c r="F25" s="308"/>
      <c r="G25" s="308"/>
      <c r="H25" s="308"/>
      <c r="I25" s="308"/>
      <c r="J25" s="308"/>
      <c r="K25" s="308"/>
      <c r="L25" s="308"/>
      <c r="M25" s="308"/>
      <c r="N25" s="308"/>
    </row>
    <row r="26" spans="1:14">
      <c r="A26" s="308"/>
      <c r="B26" s="311" t="s">
        <v>389</v>
      </c>
      <c r="C26" s="311"/>
      <c r="D26" s="311"/>
      <c r="E26" s="311"/>
      <c r="F26" s="311"/>
      <c r="G26" s="311" t="s">
        <v>390</v>
      </c>
      <c r="H26" s="311"/>
      <c r="I26" s="311"/>
      <c r="J26" s="311" t="s">
        <v>391</v>
      </c>
      <c r="K26" s="311"/>
      <c r="L26" s="311"/>
      <c r="M26" s="311" t="s">
        <v>392</v>
      </c>
      <c r="N26" s="311"/>
    </row>
    <row r="27" spans="1:14">
      <c r="A27" s="308"/>
      <c r="B27" s="311"/>
      <c r="C27" s="311"/>
      <c r="D27" s="311"/>
      <c r="E27" s="311"/>
      <c r="F27" s="311"/>
      <c r="G27" s="311">
        <f>$J$23</f>
        <v>0</v>
      </c>
      <c r="H27" s="311"/>
      <c r="I27" s="311" t="s">
        <v>332</v>
      </c>
      <c r="J27" s="311">
        <f>$N$23</f>
        <v>0</v>
      </c>
      <c r="K27" s="311"/>
      <c r="L27" s="311" t="s">
        <v>332</v>
      </c>
      <c r="M27" s="348" t="e">
        <f>$J$27/$G$27</f>
        <v>#DIV/0!</v>
      </c>
      <c r="N27" s="348"/>
    </row>
    <row r="28" spans="1:14">
      <c r="A28" s="308"/>
      <c r="B28" s="311"/>
      <c r="C28" s="311"/>
      <c r="D28" s="311"/>
      <c r="E28" s="311"/>
      <c r="F28" s="311"/>
      <c r="G28" s="311"/>
      <c r="H28" s="311"/>
      <c r="I28" s="311"/>
      <c r="J28" s="311"/>
      <c r="K28" s="311"/>
      <c r="L28" s="311"/>
      <c r="M28" s="348"/>
      <c r="N28" s="348"/>
    </row>
    <row r="29" spans="1:14">
      <c r="A29" s="308"/>
      <c r="B29" s="308"/>
      <c r="C29" s="308"/>
      <c r="D29" s="308"/>
      <c r="E29" s="308"/>
      <c r="F29" s="308"/>
      <c r="G29" s="308"/>
      <c r="H29" s="308"/>
      <c r="I29" s="308"/>
      <c r="J29" s="308"/>
      <c r="K29" s="308"/>
      <c r="L29" s="308"/>
      <c r="M29" s="308"/>
      <c r="N29" s="308"/>
    </row>
  </sheetData>
  <mergeCells count="41">
    <mergeCell ref="A2:N2"/>
    <mergeCell ref="A3:C3"/>
    <mergeCell ref="D3:G3"/>
    <mergeCell ref="C4:G4"/>
    <mergeCell ref="H4:K4"/>
    <mergeCell ref="C5:G5"/>
    <mergeCell ref="H5:K5"/>
    <mergeCell ref="A7:D7"/>
    <mergeCell ref="E7:H7"/>
    <mergeCell ref="I7:N7"/>
    <mergeCell ref="G8:J8"/>
    <mergeCell ref="K8:N8"/>
    <mergeCell ref="B10:E10"/>
    <mergeCell ref="B11:E11"/>
    <mergeCell ref="B12:C12"/>
    <mergeCell ref="D12:E12"/>
    <mergeCell ref="A13:E13"/>
    <mergeCell ref="B14:E14"/>
    <mergeCell ref="B15:E15"/>
    <mergeCell ref="B16:E16"/>
    <mergeCell ref="B17:E17"/>
    <mergeCell ref="B18:E18"/>
    <mergeCell ref="B19:E19"/>
    <mergeCell ref="B20:E20"/>
    <mergeCell ref="D21:E21"/>
    <mergeCell ref="D22:E22"/>
    <mergeCell ref="A23:E23"/>
    <mergeCell ref="G26:I26"/>
    <mergeCell ref="J26:L26"/>
    <mergeCell ref="M26:N26"/>
    <mergeCell ref="A4:B5"/>
    <mergeCell ref="A8:E9"/>
    <mergeCell ref="A10:A12"/>
    <mergeCell ref="B21:C22"/>
    <mergeCell ref="B26:F28"/>
    <mergeCell ref="G27:H28"/>
    <mergeCell ref="I27:I28"/>
    <mergeCell ref="J27:K28"/>
    <mergeCell ref="L27:L28"/>
    <mergeCell ref="M27:N28"/>
    <mergeCell ref="A14:A22"/>
  </mergeCells>
  <phoneticPr fontId="3"/>
  <hyperlinks>
    <hyperlink ref="I7" r:id="rId1"/>
  </hyperlinks>
  <pageMargins left="0.7" right="0.7" top="0.75" bottom="0.75" header="0.3" footer="0.3"/>
  <pageSetup paperSize="9" scale="65" fitToWidth="1" fitToHeight="1" orientation="landscape" usePrinterDefaults="1"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349"/>
    <col min="2" max="2" width="2" style="349" customWidth="1"/>
    <col min="3" max="3" width="4.625" style="349" customWidth="1"/>
    <col min="4" max="19" width="3" style="349"/>
    <col min="20" max="21" width="3.625" style="349" bestFit="1" customWidth="1"/>
    <col min="22" max="22" width="3" style="349"/>
    <col min="23" max="23" width="3.625" style="349" bestFit="1" customWidth="1"/>
    <col min="24" max="282" width="3" style="349"/>
    <col min="283" max="283" width="3.5" style="349" bestFit="1" customWidth="1"/>
    <col min="284" max="538" width="3" style="349"/>
    <col min="539" max="539" width="3.5" style="349" bestFit="1" customWidth="1"/>
    <col min="540" max="794" width="3" style="349"/>
    <col min="795" max="795" width="3.5" style="349" bestFit="1" customWidth="1"/>
    <col min="796" max="1050" width="3" style="349"/>
    <col min="1051" max="1051" width="3.5" style="349" bestFit="1" customWidth="1"/>
    <col min="1052" max="1306" width="3" style="349"/>
    <col min="1307" max="1307" width="3.5" style="349" bestFit="1" customWidth="1"/>
    <col min="1308" max="1562" width="3" style="349"/>
    <col min="1563" max="1563" width="3.5" style="349" bestFit="1" customWidth="1"/>
    <col min="1564" max="1818" width="3" style="349"/>
    <col min="1819" max="1819" width="3.5" style="349" bestFit="1" customWidth="1"/>
    <col min="1820" max="2074" width="3" style="349"/>
    <col min="2075" max="2075" width="3.5" style="349" bestFit="1" customWidth="1"/>
    <col min="2076" max="2330" width="3" style="349"/>
    <col min="2331" max="2331" width="3.5" style="349" bestFit="1" customWidth="1"/>
    <col min="2332" max="2586" width="3" style="349"/>
    <col min="2587" max="2587" width="3.5" style="349" bestFit="1" customWidth="1"/>
    <col min="2588" max="2842" width="3" style="349"/>
    <col min="2843" max="2843" width="3.5" style="349" bestFit="1" customWidth="1"/>
    <col min="2844" max="3098" width="3" style="349"/>
    <col min="3099" max="3099" width="3.5" style="349" bestFit="1" customWidth="1"/>
    <col min="3100" max="3354" width="3" style="349"/>
    <col min="3355" max="3355" width="3.5" style="349" bestFit="1" customWidth="1"/>
    <col min="3356" max="3610" width="3" style="349"/>
    <col min="3611" max="3611" width="3.5" style="349" bestFit="1" customWidth="1"/>
    <col min="3612" max="3866" width="3" style="349"/>
    <col min="3867" max="3867" width="3.5" style="349" bestFit="1" customWidth="1"/>
    <col min="3868" max="4122" width="3" style="349"/>
    <col min="4123" max="4123" width="3.5" style="349" bestFit="1" customWidth="1"/>
    <col min="4124" max="4378" width="3" style="349"/>
    <col min="4379" max="4379" width="3.5" style="349" bestFit="1" customWidth="1"/>
    <col min="4380" max="4634" width="3" style="349"/>
    <col min="4635" max="4635" width="3.5" style="349" bestFit="1" customWidth="1"/>
    <col min="4636" max="4890" width="3" style="349"/>
    <col min="4891" max="4891" width="3.5" style="349" bestFit="1" customWidth="1"/>
    <col min="4892" max="5146" width="3" style="349"/>
    <col min="5147" max="5147" width="3.5" style="349" bestFit="1" customWidth="1"/>
    <col min="5148" max="5402" width="3" style="349"/>
    <col min="5403" max="5403" width="3.5" style="349" bestFit="1" customWidth="1"/>
    <col min="5404" max="5658" width="3" style="349"/>
    <col min="5659" max="5659" width="3.5" style="349" bestFit="1" customWidth="1"/>
    <col min="5660" max="5914" width="3" style="349"/>
    <col min="5915" max="5915" width="3.5" style="349" bestFit="1" customWidth="1"/>
    <col min="5916" max="6170" width="3" style="349"/>
    <col min="6171" max="6171" width="3.5" style="349" bestFit="1" customWidth="1"/>
    <col min="6172" max="6426" width="3" style="349"/>
    <col min="6427" max="6427" width="3.5" style="349" bestFit="1" customWidth="1"/>
    <col min="6428" max="6682" width="3" style="349"/>
    <col min="6683" max="6683" width="3.5" style="349" bestFit="1" customWidth="1"/>
    <col min="6684" max="6938" width="3" style="349"/>
    <col min="6939" max="6939" width="3.5" style="349" bestFit="1" customWidth="1"/>
    <col min="6940" max="7194" width="3" style="349"/>
    <col min="7195" max="7195" width="3.5" style="349" bestFit="1" customWidth="1"/>
    <col min="7196" max="7450" width="3" style="349"/>
    <col min="7451" max="7451" width="3.5" style="349" bestFit="1" customWidth="1"/>
    <col min="7452" max="7706" width="3" style="349"/>
    <col min="7707" max="7707" width="3.5" style="349" bestFit="1" customWidth="1"/>
    <col min="7708" max="7962" width="3" style="349"/>
    <col min="7963" max="7963" width="3.5" style="349" bestFit="1" customWidth="1"/>
    <col min="7964" max="8218" width="3" style="349"/>
    <col min="8219" max="8219" width="3.5" style="349" bestFit="1" customWidth="1"/>
    <col min="8220" max="8474" width="3" style="349"/>
    <col min="8475" max="8475" width="3.5" style="349" bestFit="1" customWidth="1"/>
    <col min="8476" max="8730" width="3" style="349"/>
    <col min="8731" max="8731" width="3.5" style="349" bestFit="1" customWidth="1"/>
    <col min="8732" max="8986" width="3" style="349"/>
    <col min="8987" max="8987" width="3.5" style="349" bestFit="1" customWidth="1"/>
    <col min="8988" max="9242" width="3" style="349"/>
    <col min="9243" max="9243" width="3.5" style="349" bestFit="1" customWidth="1"/>
    <col min="9244" max="9498" width="3" style="349"/>
    <col min="9499" max="9499" width="3.5" style="349" bestFit="1" customWidth="1"/>
    <col min="9500" max="9754" width="3" style="349"/>
    <col min="9755" max="9755" width="3.5" style="349" bestFit="1" customWidth="1"/>
    <col min="9756" max="10010" width="3" style="349"/>
    <col min="10011" max="10011" width="3.5" style="349" bestFit="1" customWidth="1"/>
    <col min="10012" max="10266" width="3" style="349"/>
    <col min="10267" max="10267" width="3.5" style="349" bestFit="1" customWidth="1"/>
    <col min="10268" max="10522" width="3" style="349"/>
    <col min="10523" max="10523" width="3.5" style="349" bestFit="1" customWidth="1"/>
    <col min="10524" max="10778" width="3" style="349"/>
    <col min="10779" max="10779" width="3.5" style="349" bestFit="1" customWidth="1"/>
    <col min="10780" max="11034" width="3" style="349"/>
    <col min="11035" max="11035" width="3.5" style="349" bestFit="1" customWidth="1"/>
    <col min="11036" max="11290" width="3" style="349"/>
    <col min="11291" max="11291" width="3.5" style="349" bestFit="1" customWidth="1"/>
    <col min="11292" max="11546" width="3" style="349"/>
    <col min="11547" max="11547" width="3.5" style="349" bestFit="1" customWidth="1"/>
    <col min="11548" max="11802" width="3" style="349"/>
    <col min="11803" max="11803" width="3.5" style="349" bestFit="1" customWidth="1"/>
    <col min="11804" max="12058" width="3" style="349"/>
    <col min="12059" max="12059" width="3.5" style="349" bestFit="1" customWidth="1"/>
    <col min="12060" max="12314" width="3" style="349"/>
    <col min="12315" max="12315" width="3.5" style="349" bestFit="1" customWidth="1"/>
    <col min="12316" max="12570" width="3" style="349"/>
    <col min="12571" max="12571" width="3.5" style="349" bestFit="1" customWidth="1"/>
    <col min="12572" max="12826" width="3" style="349"/>
    <col min="12827" max="12827" width="3.5" style="349" bestFit="1" customWidth="1"/>
    <col min="12828" max="13082" width="3" style="349"/>
    <col min="13083" max="13083" width="3.5" style="349" bestFit="1" customWidth="1"/>
    <col min="13084" max="13338" width="3" style="349"/>
    <col min="13339" max="13339" width="3.5" style="349" bestFit="1" customWidth="1"/>
    <col min="13340" max="13594" width="3" style="349"/>
    <col min="13595" max="13595" width="3.5" style="349" bestFit="1" customWidth="1"/>
    <col min="13596" max="13850" width="3" style="349"/>
    <col min="13851" max="13851" width="3.5" style="349" bestFit="1" customWidth="1"/>
    <col min="13852" max="14106" width="3" style="349"/>
    <col min="14107" max="14107" width="3.5" style="349" bestFit="1" customWidth="1"/>
    <col min="14108" max="14362" width="3" style="349"/>
    <col min="14363" max="14363" width="3.5" style="349" bestFit="1" customWidth="1"/>
    <col min="14364" max="14618" width="3" style="349"/>
    <col min="14619" max="14619" width="3.5" style="349" bestFit="1" customWidth="1"/>
    <col min="14620" max="14874" width="3" style="349"/>
    <col min="14875" max="14875" width="3.5" style="349" bestFit="1" customWidth="1"/>
    <col min="14876" max="15130" width="3" style="349"/>
    <col min="15131" max="15131" width="3.5" style="349" bestFit="1" customWidth="1"/>
    <col min="15132" max="15386" width="3" style="349"/>
    <col min="15387" max="15387" width="3.5" style="349" bestFit="1" customWidth="1"/>
    <col min="15388" max="15642" width="3" style="349"/>
    <col min="15643" max="15643" width="3.5" style="349" bestFit="1" customWidth="1"/>
    <col min="15644" max="15898" width="3" style="349"/>
    <col min="15899" max="15899" width="3.5" style="349" bestFit="1" customWidth="1"/>
    <col min="15900" max="16154" width="3" style="349"/>
    <col min="16155" max="16155" width="3.5" style="349" bestFit="1" customWidth="1"/>
    <col min="16156" max="16384" width="3" style="349"/>
  </cols>
  <sheetData>
    <row r="1" spans="1:49" ht="20.100000000000001" customHeight="1">
      <c r="A1" s="351"/>
      <c r="B1" s="83" t="s">
        <v>43</v>
      </c>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49" ht="39.950000000000003" customHeight="1">
      <c r="A2" s="70" t="str">
        <f>CONCATENATE(基本情報設定シート!$C$10,"交付申請書")</f>
        <v>松江市設備導入支援事業補助金交付申請書</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401"/>
      <c r="AD2" s="401"/>
      <c r="AE2" s="401"/>
      <c r="AF2" s="401"/>
      <c r="AG2" s="401"/>
      <c r="AH2" s="401"/>
      <c r="AI2" s="401"/>
      <c r="AJ2" s="401"/>
      <c r="AK2" s="401"/>
      <c r="AL2" s="401"/>
      <c r="AM2" s="401"/>
      <c r="AN2" s="401"/>
      <c r="AO2" s="401"/>
      <c r="AP2" s="401"/>
      <c r="AQ2" s="401"/>
      <c r="AR2" s="401"/>
      <c r="AS2" s="401"/>
      <c r="AT2" s="401"/>
      <c r="AU2" s="401"/>
      <c r="AV2" s="401"/>
      <c r="AW2" s="401"/>
    </row>
    <row r="3" spans="1:49" ht="20.100000000000001" customHeight="1">
      <c r="A3" s="352"/>
      <c r="B3" s="354"/>
      <c r="C3" s="354"/>
      <c r="D3" s="354"/>
      <c r="E3" s="354"/>
      <c r="F3" s="354"/>
      <c r="G3" s="354"/>
      <c r="H3" s="354"/>
      <c r="I3" s="354"/>
      <c r="J3" s="354"/>
      <c r="K3" s="354"/>
      <c r="L3" s="354"/>
      <c r="M3" s="354"/>
      <c r="N3" s="354"/>
      <c r="O3" s="354"/>
      <c r="P3" s="354"/>
      <c r="Q3" s="354"/>
      <c r="R3" s="354"/>
      <c r="S3" s="354"/>
      <c r="T3" s="354"/>
      <c r="U3" s="392"/>
      <c r="V3" s="392"/>
      <c r="W3" s="392"/>
      <c r="X3" s="392"/>
      <c r="Y3" s="392"/>
      <c r="Z3" s="392"/>
      <c r="AA3" s="392"/>
      <c r="AB3" s="354"/>
    </row>
    <row r="4" spans="1:49" ht="20.100000000000001" customHeight="1">
      <c r="A4" s="353"/>
      <c r="B4" s="355" t="s">
        <v>34</v>
      </c>
      <c r="C4" s="355"/>
      <c r="D4" s="355"/>
      <c r="E4" s="355"/>
      <c r="F4" s="355"/>
      <c r="G4" s="355"/>
      <c r="H4" s="355"/>
      <c r="I4" s="353"/>
      <c r="J4" s="353"/>
      <c r="K4" s="353"/>
      <c r="L4" s="353"/>
      <c r="M4" s="354"/>
      <c r="N4" s="354"/>
      <c r="O4" s="354"/>
      <c r="P4" s="354"/>
      <c r="Q4" s="354"/>
      <c r="R4" s="354"/>
      <c r="S4" s="354"/>
      <c r="T4" s="354"/>
      <c r="U4" s="354"/>
      <c r="V4" s="354"/>
      <c r="W4" s="354"/>
      <c r="X4" s="354"/>
      <c r="Y4" s="354"/>
      <c r="Z4" s="354"/>
      <c r="AA4" s="354"/>
      <c r="AB4" s="354"/>
    </row>
    <row r="5" spans="1:49" ht="20.100000000000001" customHeight="1">
      <c r="A5" s="352"/>
      <c r="B5" s="354"/>
      <c r="C5" s="354"/>
      <c r="D5" s="354"/>
      <c r="E5" s="354"/>
      <c r="F5" s="354"/>
      <c r="G5" s="354"/>
      <c r="H5" s="354"/>
      <c r="I5" s="354"/>
      <c r="J5" s="70" t="s">
        <v>188</v>
      </c>
      <c r="K5" s="70"/>
      <c r="L5" s="70"/>
      <c r="M5" s="386" t="s">
        <v>36</v>
      </c>
      <c r="N5" s="386"/>
      <c r="O5" s="386"/>
      <c r="P5" s="386"/>
      <c r="Q5" s="386"/>
      <c r="R5" s="391">
        <f>基本情報設定シート!$C$9</f>
        <v>0</v>
      </c>
      <c r="S5" s="391"/>
      <c r="T5" s="391"/>
      <c r="U5" s="391"/>
      <c r="V5" s="391"/>
      <c r="W5" s="391"/>
      <c r="X5" s="391"/>
      <c r="Y5" s="391"/>
      <c r="Z5" s="391"/>
      <c r="AA5" s="391"/>
      <c r="AB5" s="391"/>
    </row>
    <row r="6" spans="1:49" ht="20.100000000000001" customHeight="1">
      <c r="A6" s="352"/>
      <c r="B6" s="354"/>
      <c r="C6" s="354"/>
      <c r="D6" s="354"/>
      <c r="E6" s="354"/>
      <c r="F6" s="354"/>
      <c r="G6" s="354"/>
      <c r="H6" s="354"/>
      <c r="I6" s="354"/>
      <c r="J6" s="70"/>
      <c r="K6" s="70"/>
      <c r="L6" s="70"/>
      <c r="M6" s="387" t="s">
        <v>38</v>
      </c>
      <c r="N6" s="387"/>
      <c r="O6" s="387"/>
      <c r="P6" s="387"/>
      <c r="Q6" s="387"/>
      <c r="R6" s="391">
        <f>基本情報設定シート!$C$3</f>
        <v>0</v>
      </c>
      <c r="S6" s="391"/>
      <c r="T6" s="391"/>
      <c r="U6" s="391"/>
      <c r="V6" s="391"/>
      <c r="W6" s="391"/>
      <c r="X6" s="391"/>
      <c r="Y6" s="391"/>
      <c r="Z6" s="391"/>
      <c r="AA6" s="391"/>
      <c r="AB6" s="391"/>
    </row>
    <row r="7" spans="1:49" ht="20.100000000000001" customHeight="1">
      <c r="A7" s="352"/>
      <c r="B7" s="354"/>
      <c r="C7" s="354"/>
      <c r="D7" s="354"/>
      <c r="E7" s="354"/>
      <c r="F7" s="354"/>
      <c r="G7" s="354"/>
      <c r="H7" s="354"/>
      <c r="I7" s="354"/>
      <c r="J7" s="70"/>
      <c r="K7" s="70"/>
      <c r="L7" s="70"/>
      <c r="M7" s="387"/>
      <c r="N7" s="387"/>
      <c r="O7" s="387"/>
      <c r="P7" s="387"/>
      <c r="Q7" s="387"/>
      <c r="R7" s="391" t="str">
        <f>基本情報設定シート!$C$4&amp;"　"&amp;基本情報設定シート!$C$5</f>
        <v>　</v>
      </c>
      <c r="S7" s="391"/>
      <c r="T7" s="391"/>
      <c r="U7" s="391"/>
      <c r="V7" s="391"/>
      <c r="W7" s="391"/>
      <c r="X7" s="391"/>
      <c r="Y7" s="391"/>
      <c r="Z7" s="391"/>
      <c r="AA7" s="391"/>
      <c r="AB7" s="391"/>
    </row>
    <row r="8" spans="1:49" s="350" customFormat="1" ht="90" customHeight="1">
      <c r="A8" s="351"/>
      <c r="B8" s="248" t="s">
        <v>31</v>
      </c>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351"/>
    </row>
    <row r="9" spans="1:49" s="350" customFormat="1" ht="30" customHeight="1">
      <c r="A9" s="70" t="s">
        <v>2</v>
      </c>
      <c r="B9" s="70"/>
      <c r="C9" s="70"/>
      <c r="D9" s="70"/>
      <c r="E9" s="70"/>
      <c r="F9" s="70"/>
      <c r="G9" s="70"/>
      <c r="H9" s="70"/>
      <c r="I9" s="70"/>
      <c r="J9" s="70"/>
      <c r="K9" s="70"/>
      <c r="L9" s="70"/>
      <c r="M9" s="70"/>
      <c r="N9" s="70"/>
      <c r="O9" s="70"/>
      <c r="P9" s="70"/>
      <c r="Q9" s="70"/>
      <c r="R9" s="70"/>
      <c r="S9" s="70"/>
      <c r="T9" s="70"/>
      <c r="U9" s="70"/>
      <c r="V9" s="70"/>
      <c r="W9" s="70"/>
      <c r="X9" s="70"/>
      <c r="Y9" s="70"/>
      <c r="Z9" s="70"/>
      <c r="AA9" s="70"/>
      <c r="AB9" s="70"/>
    </row>
    <row r="10" spans="1:49" s="350" customFormat="1" ht="20.100000000000001" customHeight="1">
      <c r="A10" s="351"/>
      <c r="B10" s="356" t="s">
        <v>6</v>
      </c>
      <c r="C10" s="359"/>
      <c r="D10" s="359"/>
      <c r="E10" s="363"/>
      <c r="F10" s="365" t="e">
        <f>EDATE(U3,-3)</f>
        <v>#NUM!</v>
      </c>
      <c r="G10" s="366"/>
      <c r="H10" s="366"/>
      <c r="I10" s="366"/>
      <c r="J10" s="367"/>
      <c r="K10" s="370" t="s">
        <v>15</v>
      </c>
      <c r="L10" s="378"/>
      <c r="M10" s="378"/>
      <c r="N10" s="378"/>
      <c r="O10" s="390"/>
      <c r="P10" s="371" t="str">
        <f>基本情報設定シート!$C$10</f>
        <v>松江市設備導入支援事業補助金</v>
      </c>
      <c r="Q10" s="379"/>
      <c r="R10" s="379"/>
      <c r="S10" s="379"/>
      <c r="T10" s="379"/>
      <c r="U10" s="379"/>
      <c r="V10" s="379"/>
      <c r="W10" s="379"/>
      <c r="X10" s="379"/>
      <c r="Y10" s="379"/>
      <c r="Z10" s="379"/>
      <c r="AA10" s="395"/>
      <c r="AB10" s="351"/>
    </row>
    <row r="11" spans="1:49" s="350" customFormat="1" ht="20.100000000000001" customHeight="1">
      <c r="A11" s="351"/>
      <c r="B11" s="357" t="s">
        <v>18</v>
      </c>
      <c r="C11" s="360"/>
      <c r="D11" s="360"/>
      <c r="E11" s="360"/>
      <c r="F11" s="360"/>
      <c r="G11" s="360"/>
      <c r="H11" s="360"/>
      <c r="I11" s="360"/>
      <c r="J11" s="368"/>
      <c r="K11" s="371" t="str">
        <f>基本情報設定シート!$C$11</f>
        <v>生産性向上支援事業</v>
      </c>
      <c r="L11" s="379"/>
      <c r="M11" s="379"/>
      <c r="N11" s="379"/>
      <c r="O11" s="379"/>
      <c r="P11" s="379"/>
      <c r="Q11" s="379"/>
      <c r="R11" s="379"/>
      <c r="S11" s="379"/>
      <c r="T11" s="379"/>
      <c r="U11" s="379"/>
      <c r="V11" s="379"/>
      <c r="W11" s="379"/>
      <c r="X11" s="379"/>
      <c r="Y11" s="379"/>
      <c r="Z11" s="379"/>
      <c r="AA11" s="395"/>
      <c r="AB11" s="351"/>
    </row>
    <row r="12" spans="1:49" s="350" customFormat="1" ht="99.95" customHeight="1">
      <c r="A12" s="351"/>
      <c r="B12" s="357" t="s">
        <v>42</v>
      </c>
      <c r="C12" s="360"/>
      <c r="D12" s="360"/>
      <c r="E12" s="360"/>
      <c r="F12" s="360"/>
      <c r="G12" s="360"/>
      <c r="H12" s="360"/>
      <c r="I12" s="360"/>
      <c r="J12" s="368"/>
      <c r="K12" s="372">
        <f>'(別紙1)設備導入計画書'!$E$23</f>
        <v>0</v>
      </c>
      <c r="L12" s="380"/>
      <c r="M12" s="380"/>
      <c r="N12" s="380"/>
      <c r="O12" s="380"/>
      <c r="P12" s="380"/>
      <c r="Q12" s="380"/>
      <c r="R12" s="380"/>
      <c r="S12" s="380"/>
      <c r="T12" s="380"/>
      <c r="U12" s="380"/>
      <c r="V12" s="380"/>
      <c r="W12" s="380"/>
      <c r="X12" s="380"/>
      <c r="Y12" s="380"/>
      <c r="Z12" s="380"/>
      <c r="AA12" s="396"/>
      <c r="AB12" s="351"/>
    </row>
    <row r="13" spans="1:49" s="350" customFormat="1" ht="99.95" customHeight="1">
      <c r="A13" s="351"/>
      <c r="B13" s="357" t="s">
        <v>39</v>
      </c>
      <c r="C13" s="360"/>
      <c r="D13" s="360"/>
      <c r="E13" s="360"/>
      <c r="F13" s="360"/>
      <c r="G13" s="360"/>
      <c r="H13" s="360"/>
      <c r="I13" s="360"/>
      <c r="J13" s="368"/>
      <c r="K13" s="372">
        <f>'(別紙1)設備導入計画書'!$E$24</f>
        <v>0</v>
      </c>
      <c r="L13" s="380"/>
      <c r="M13" s="380"/>
      <c r="N13" s="380"/>
      <c r="O13" s="380"/>
      <c r="P13" s="380"/>
      <c r="Q13" s="380"/>
      <c r="R13" s="380"/>
      <c r="S13" s="380"/>
      <c r="T13" s="380"/>
      <c r="U13" s="380"/>
      <c r="V13" s="380"/>
      <c r="W13" s="380"/>
      <c r="X13" s="380"/>
      <c r="Y13" s="380"/>
      <c r="Z13" s="380"/>
      <c r="AA13" s="396"/>
      <c r="AB13" s="351"/>
    </row>
    <row r="14" spans="1:49" s="350" customFormat="1" ht="39.950000000000003" customHeight="1">
      <c r="A14" s="351"/>
      <c r="B14" s="357" t="s">
        <v>171</v>
      </c>
      <c r="C14" s="360"/>
      <c r="D14" s="360"/>
      <c r="E14" s="360"/>
      <c r="F14" s="360"/>
      <c r="G14" s="360"/>
      <c r="H14" s="360"/>
      <c r="I14" s="360"/>
      <c r="J14" s="368"/>
      <c r="K14" s="373">
        <f>'(別紙6)事業計画書'!$K$50</f>
        <v>0</v>
      </c>
      <c r="L14" s="381"/>
      <c r="M14" s="381"/>
      <c r="N14" s="381"/>
      <c r="O14" s="381"/>
      <c r="P14" s="381"/>
      <c r="Q14" s="381"/>
      <c r="R14" s="381"/>
      <c r="S14" s="381"/>
      <c r="T14" s="381"/>
      <c r="U14" s="381"/>
      <c r="V14" s="381"/>
      <c r="W14" s="381"/>
      <c r="X14" s="381"/>
      <c r="Y14" s="381"/>
      <c r="Z14" s="379" t="s">
        <v>26</v>
      </c>
      <c r="AA14" s="395"/>
      <c r="AB14" s="351"/>
      <c r="AC14" s="402"/>
      <c r="AD14" s="402"/>
      <c r="AE14" s="402"/>
      <c r="AF14" s="402"/>
      <c r="AG14" s="402"/>
    </row>
    <row r="15" spans="1:49" s="350" customFormat="1" ht="39.950000000000003" customHeight="1">
      <c r="A15" s="351"/>
      <c r="B15" s="357" t="s">
        <v>46</v>
      </c>
      <c r="C15" s="360"/>
      <c r="D15" s="360"/>
      <c r="E15" s="360"/>
      <c r="F15" s="360"/>
      <c r="G15" s="360"/>
      <c r="H15" s="360"/>
      <c r="I15" s="360"/>
      <c r="J15" s="368"/>
      <c r="K15" s="373">
        <f>'(別紙6)事業計画書'!$K$51</f>
        <v>0</v>
      </c>
      <c r="L15" s="381"/>
      <c r="M15" s="381"/>
      <c r="N15" s="381"/>
      <c r="O15" s="381"/>
      <c r="P15" s="381"/>
      <c r="Q15" s="381"/>
      <c r="R15" s="381"/>
      <c r="S15" s="381"/>
      <c r="T15" s="381"/>
      <c r="U15" s="381"/>
      <c r="V15" s="381"/>
      <c r="W15" s="381"/>
      <c r="X15" s="381"/>
      <c r="Y15" s="381"/>
      <c r="Z15" s="379" t="s">
        <v>26</v>
      </c>
      <c r="AA15" s="395"/>
      <c r="AB15" s="351"/>
      <c r="AC15" s="402"/>
      <c r="AD15" s="402"/>
      <c r="AE15" s="402"/>
      <c r="AF15" s="402"/>
      <c r="AG15" s="402"/>
    </row>
    <row r="16" spans="1:49" s="350" customFormat="1" ht="39.950000000000003" customHeight="1">
      <c r="A16" s="351"/>
      <c r="B16" s="357" t="s">
        <v>49</v>
      </c>
      <c r="C16" s="360"/>
      <c r="D16" s="360"/>
      <c r="E16" s="360"/>
      <c r="F16" s="360"/>
      <c r="G16" s="360"/>
      <c r="H16" s="360"/>
      <c r="I16" s="360"/>
      <c r="J16" s="368"/>
      <c r="K16" s="374">
        <f>'(別紙1)設備導入計画書'!$E$19</f>
        <v>0</v>
      </c>
      <c r="L16" s="382"/>
      <c r="M16" s="382"/>
      <c r="N16" s="382"/>
      <c r="O16" s="382"/>
      <c r="P16" s="382"/>
      <c r="Q16" s="382"/>
      <c r="R16" s="382"/>
      <c r="S16" s="382"/>
      <c r="T16" s="382"/>
      <c r="U16" s="382"/>
      <c r="V16" s="382"/>
      <c r="W16" s="382"/>
      <c r="X16" s="382"/>
      <c r="Y16" s="382"/>
      <c r="Z16" s="382"/>
      <c r="AA16" s="397"/>
      <c r="AB16" s="351"/>
      <c r="AC16" s="402"/>
      <c r="AD16" s="402"/>
      <c r="AE16" s="402"/>
      <c r="AF16" s="402"/>
      <c r="AG16" s="402"/>
    </row>
    <row r="17" spans="1:33" s="350" customFormat="1" ht="20.100000000000001" customHeight="1">
      <c r="A17" s="351"/>
      <c r="B17" s="357" t="s">
        <v>50</v>
      </c>
      <c r="C17" s="360"/>
      <c r="D17" s="360"/>
      <c r="E17" s="360"/>
      <c r="F17" s="360"/>
      <c r="G17" s="360"/>
      <c r="H17" s="360"/>
      <c r="I17" s="360"/>
      <c r="J17" s="368"/>
      <c r="K17" s="375" t="s">
        <v>54</v>
      </c>
      <c r="L17" s="383"/>
      <c r="M17" s="383"/>
      <c r="N17" s="388"/>
      <c r="O17" s="388"/>
      <c r="P17" s="388"/>
      <c r="Q17" s="388"/>
      <c r="R17" s="388"/>
      <c r="S17" s="388"/>
      <c r="T17" s="388"/>
      <c r="U17" s="388"/>
      <c r="V17" s="388"/>
      <c r="W17" s="388"/>
      <c r="X17" s="388"/>
      <c r="Y17" s="388"/>
      <c r="Z17" s="393"/>
      <c r="AA17" s="398"/>
      <c r="AB17" s="351"/>
      <c r="AC17" s="402"/>
      <c r="AD17" s="402"/>
      <c r="AE17" s="402"/>
      <c r="AF17" s="402"/>
      <c r="AG17" s="402"/>
    </row>
    <row r="18" spans="1:33" s="350" customFormat="1" ht="20.100000000000001" customHeight="1">
      <c r="A18" s="351"/>
      <c r="B18" s="358"/>
      <c r="C18" s="361"/>
      <c r="D18" s="361"/>
      <c r="E18" s="361"/>
      <c r="F18" s="361"/>
      <c r="G18" s="361"/>
      <c r="H18" s="361"/>
      <c r="I18" s="361"/>
      <c r="J18" s="369"/>
      <c r="K18" s="376" t="s">
        <v>55</v>
      </c>
      <c r="L18" s="384"/>
      <c r="M18" s="384"/>
      <c r="N18" s="389"/>
      <c r="O18" s="389"/>
      <c r="P18" s="389"/>
      <c r="Q18" s="389"/>
      <c r="R18" s="389"/>
      <c r="S18" s="389"/>
      <c r="T18" s="389"/>
      <c r="U18" s="389"/>
      <c r="V18" s="389"/>
      <c r="W18" s="389"/>
      <c r="X18" s="389"/>
      <c r="Y18" s="389"/>
      <c r="Z18" s="394"/>
      <c r="AA18" s="399"/>
      <c r="AB18" s="351"/>
      <c r="AC18" s="402"/>
      <c r="AD18" s="402"/>
      <c r="AE18" s="402"/>
      <c r="AF18" s="402"/>
      <c r="AG18" s="402"/>
    </row>
    <row r="19" spans="1:33" s="350" customFormat="1" ht="99.95" customHeight="1">
      <c r="A19" s="351"/>
      <c r="B19" s="356" t="s">
        <v>58</v>
      </c>
      <c r="C19" s="359"/>
      <c r="D19" s="359"/>
      <c r="E19" s="359"/>
      <c r="F19" s="359"/>
      <c r="G19" s="359"/>
      <c r="H19" s="359"/>
      <c r="I19" s="359"/>
      <c r="J19" s="363"/>
      <c r="K19" s="377" t="str">
        <f>VLOOKUP($K$11,管理者用!$C$2:$E$18,2,0)</f>
        <v>１．事業計画書
２．設備導入計画承認書の写し
３．導入した設備の取得に係る契約書
　　または見積書及びその明細の写し
４．導入した設備の検収を証する書類</v>
      </c>
      <c r="L19" s="385"/>
      <c r="M19" s="385"/>
      <c r="N19" s="385"/>
      <c r="O19" s="385"/>
      <c r="P19" s="385"/>
      <c r="Q19" s="385"/>
      <c r="R19" s="385"/>
      <c r="S19" s="385"/>
      <c r="T19" s="385"/>
      <c r="U19" s="385"/>
      <c r="V19" s="385"/>
      <c r="W19" s="385"/>
      <c r="X19" s="385"/>
      <c r="Y19" s="385"/>
      <c r="Z19" s="385"/>
      <c r="AA19" s="400"/>
      <c r="AB19" s="351"/>
    </row>
    <row r="20" spans="1:33" s="350" customFormat="1" ht="18.75" customHeight="1">
      <c r="A20" s="351"/>
      <c r="B20" s="351"/>
      <c r="C20" s="351"/>
      <c r="D20" s="351"/>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51"/>
    </row>
    <row r="21" spans="1:33" ht="18.75" customHeight="1">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row>
  </sheetData>
  <sheetProtection password="CA99" sheet="1" scenarios="1" formatCell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管理者用</vt:lpstr>
      <vt:lpstr>プルダウン（基本設定）</vt:lpstr>
      <vt:lpstr>プルダウン（事業計画書）</vt:lpstr>
      <vt:lpstr>基本情報設定シート</vt:lpstr>
      <vt:lpstr>(別紙1)設備導入計画書</vt:lpstr>
      <vt:lpstr>(別紙2)事前払い申請書</vt:lpstr>
      <vt:lpstr>(別紙3)労働生産性向上計画書</vt:lpstr>
      <vt:lpstr>(別紙4)炭素排出量削減資料</vt:lpstr>
      <vt:lpstr>(別記様式)交付申請書</vt:lpstr>
      <vt:lpstr>(別紙6)事業計画書</vt:lpstr>
      <vt:lpstr>(様式3号)変更交付申請書</vt:lpstr>
      <vt:lpstr>(別紙7)変更事業計画書</vt:lpstr>
      <vt:lpstr>(様式3号3)変更・中止・廃止承認申請書</vt:lpstr>
      <vt:lpstr>(様式5号)実績報告書</vt:lpstr>
      <vt:lpstr>(別紙8)事業報告書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2025-05-12T23:16:48Z</cp:lastPrinted>
  <dcterms:created xsi:type="dcterms:W3CDTF">2022-04-21T05:19:51Z</dcterms:created>
  <dcterms:modified xsi:type="dcterms:W3CDTF">2026-03-26T02:30:43Z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2026-03-26T02:30:43Z</vt:filetime>
  </property>
</Properties>
</file>