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福祉総務課\令和4年度\固有文書\16福祉係(健康政策移管分)\Ｎ　軽費老人ホーム利用料補助金\処遇改善加算\①要綱改正\①R4.4.28新要綱\"/>
    </mc:Choice>
  </mc:AlternateContent>
  <bookViews>
    <workbookView xWindow="0" yWindow="0" windowWidth="20490" windowHeight="7530" tabRatio="772"/>
  </bookViews>
  <sheets>
    <sheet name="別紙３(1)(2)" sheetId="6" r:id="rId1"/>
    <sheet name="別紙３(3)" sheetId="11" r:id="rId2"/>
    <sheet name="別紙３(４)" sheetId="3" r:id="rId3"/>
    <sheet name="別紙３(5)日割計算(変更、実績)" sheetId="7" r:id="rId4"/>
  </sheets>
  <definedNames>
    <definedName name="_xlnm.Print_Area" localSheetId="0">'別紙３(1)(2)'!$A$1:$K$63</definedName>
    <definedName name="_xlnm.Print_Area" localSheetId="1">'別紙３(3)'!$A$1:$L$23</definedName>
    <definedName name="_xlnm.Print_Area" localSheetId="2">'別紙３(４)'!$A$1:$N$52</definedName>
    <definedName name="_xlnm.Print_Area" localSheetId="3">'別紙３(5)日割計算(変更、実績)'!$A$1:$R$52</definedName>
  </definedNames>
  <calcPr calcId="162913"/>
</workbook>
</file>

<file path=xl/calcChain.xml><?xml version="1.0" encoding="utf-8"?>
<calcChain xmlns="http://schemas.openxmlformats.org/spreadsheetml/2006/main">
  <c r="C35" i="6" l="1"/>
  <c r="C36" i="6"/>
  <c r="C34" i="6"/>
  <c r="C33" i="6"/>
  <c r="C32" i="6"/>
  <c r="C31" i="6"/>
  <c r="H13" i="6"/>
  <c r="G13" i="6"/>
  <c r="F13" i="6"/>
  <c r="E13" i="6"/>
  <c r="D13" i="6"/>
  <c r="C13" i="6"/>
  <c r="H12" i="6"/>
  <c r="G12" i="6"/>
  <c r="F12" i="6"/>
  <c r="E12" i="6"/>
  <c r="D12" i="6"/>
  <c r="C12" i="6"/>
  <c r="H10" i="6"/>
  <c r="G10" i="6"/>
  <c r="F10" i="6"/>
  <c r="E10" i="6"/>
  <c r="D10" i="6"/>
  <c r="C10" i="6"/>
  <c r="G9" i="6"/>
  <c r="F9" i="6"/>
  <c r="E9" i="6"/>
  <c r="D9" i="6"/>
  <c r="H9" i="6"/>
  <c r="C9" i="6"/>
  <c r="K13" i="11"/>
  <c r="J13" i="11"/>
  <c r="I13" i="11"/>
  <c r="H13" i="11"/>
  <c r="G13" i="11"/>
  <c r="F13" i="11"/>
  <c r="E13" i="11"/>
  <c r="D13" i="11"/>
  <c r="I9" i="7" l="1"/>
  <c r="I11" i="7"/>
  <c r="I13" i="7"/>
  <c r="I15" i="7"/>
  <c r="I17" i="7"/>
  <c r="I19" i="7"/>
  <c r="I21" i="7"/>
  <c r="I23" i="7"/>
  <c r="I25" i="7"/>
  <c r="I27" i="7"/>
  <c r="I29" i="7"/>
  <c r="I31" i="7"/>
  <c r="I33" i="7"/>
  <c r="I35" i="7"/>
  <c r="I37" i="7"/>
  <c r="I39" i="7"/>
  <c r="I41" i="7"/>
  <c r="I43" i="7"/>
  <c r="I45" i="7"/>
  <c r="M9" i="7" l="1"/>
  <c r="M11" i="7"/>
  <c r="M13" i="7"/>
  <c r="M15" i="7"/>
  <c r="M17" i="7"/>
  <c r="M19" i="7"/>
  <c r="M21" i="7"/>
  <c r="M23" i="7"/>
  <c r="M25" i="7"/>
  <c r="M27" i="7"/>
  <c r="M29" i="7"/>
  <c r="M31" i="7"/>
  <c r="M33" i="7"/>
  <c r="M35" i="7"/>
  <c r="M37" i="7"/>
  <c r="M39" i="7"/>
  <c r="M41" i="7"/>
  <c r="M43" i="7"/>
  <c r="M45" i="7"/>
  <c r="I7" i="7"/>
  <c r="M7" i="7"/>
  <c r="N45" i="7" l="1"/>
  <c r="N43" i="7"/>
  <c r="N41" i="7"/>
  <c r="N39" i="7"/>
  <c r="N37" i="7"/>
  <c r="N35" i="7"/>
  <c r="N33" i="7"/>
  <c r="N31" i="7"/>
  <c r="N29" i="7"/>
  <c r="N27" i="7"/>
  <c r="N25" i="7"/>
  <c r="N23" i="7"/>
  <c r="N21" i="7"/>
  <c r="N19" i="7"/>
  <c r="N17" i="7"/>
  <c r="N15" i="7"/>
  <c r="N13" i="7"/>
  <c r="N11" i="7"/>
  <c r="N9" i="7"/>
  <c r="N7" i="7"/>
  <c r="O15" i="7" l="1"/>
  <c r="P15" i="7"/>
  <c r="O39" i="7"/>
  <c r="P39" i="7"/>
  <c r="Q39" i="7" s="1"/>
  <c r="R39" i="7" s="1"/>
  <c r="P9" i="7"/>
  <c r="O9" i="7"/>
  <c r="O17" i="7"/>
  <c r="P17" i="7"/>
  <c r="Q17" i="7" s="1"/>
  <c r="R17" i="7" s="1"/>
  <c r="P25" i="7"/>
  <c r="Q25" i="7" s="1"/>
  <c r="R25" i="7" s="1"/>
  <c r="O25" i="7"/>
  <c r="O33" i="7"/>
  <c r="P33" i="7"/>
  <c r="Q33" i="7" s="1"/>
  <c r="R33" i="7" s="1"/>
  <c r="O41" i="7"/>
  <c r="P41" i="7"/>
  <c r="Q41" i="7" s="1"/>
  <c r="R41" i="7" s="1"/>
  <c r="O23" i="7"/>
  <c r="P23" i="7"/>
  <c r="Q23" i="7" s="1"/>
  <c r="R23" i="7" s="1"/>
  <c r="P11" i="7"/>
  <c r="Q11" i="7" s="1"/>
  <c r="R11" i="7" s="1"/>
  <c r="O11" i="7"/>
  <c r="P19" i="7"/>
  <c r="O19" i="7"/>
  <c r="P27" i="7"/>
  <c r="Q27" i="7" s="1"/>
  <c r="R27" i="7" s="1"/>
  <c r="O27" i="7"/>
  <c r="P35" i="7"/>
  <c r="O35" i="7"/>
  <c r="P43" i="7"/>
  <c r="Q43" i="7" s="1"/>
  <c r="R43" i="7" s="1"/>
  <c r="O43" i="7"/>
  <c r="O31" i="7"/>
  <c r="P31" i="7"/>
  <c r="Q31" i="7" s="1"/>
  <c r="R31" i="7" s="1"/>
  <c r="P13" i="7"/>
  <c r="Q13" i="7" s="1"/>
  <c r="R13" i="7" s="1"/>
  <c r="O13" i="7"/>
  <c r="P21" i="7"/>
  <c r="O21" i="7"/>
  <c r="O29" i="7"/>
  <c r="P29" i="7"/>
  <c r="Q29" i="7" s="1"/>
  <c r="R29" i="7" s="1"/>
  <c r="P37" i="7"/>
  <c r="Q37" i="7" s="1"/>
  <c r="R37" i="7" s="1"/>
  <c r="O37" i="7"/>
  <c r="O45" i="7"/>
  <c r="P45" i="7"/>
  <c r="Q45" i="7" s="1"/>
  <c r="R45" i="7" s="1"/>
  <c r="O7" i="7"/>
  <c r="P7" i="7"/>
  <c r="N15" i="3"/>
  <c r="N23" i="3"/>
  <c r="N31" i="3"/>
  <c r="N39" i="3"/>
  <c r="K46" i="3"/>
  <c r="N45" i="3" s="1"/>
  <c r="K44" i="3"/>
  <c r="N43" i="3" s="1"/>
  <c r="K42" i="3"/>
  <c r="N41" i="3" s="1"/>
  <c r="K40" i="3"/>
  <c r="K38" i="3"/>
  <c r="N37" i="3" s="1"/>
  <c r="K36" i="3"/>
  <c r="N35" i="3" s="1"/>
  <c r="K34" i="3"/>
  <c r="N33" i="3" s="1"/>
  <c r="K32" i="3"/>
  <c r="K30" i="3"/>
  <c r="N29" i="3" s="1"/>
  <c r="K28" i="3"/>
  <c r="N27" i="3" s="1"/>
  <c r="K26" i="3"/>
  <c r="N25" i="3" s="1"/>
  <c r="K24" i="3"/>
  <c r="K22" i="3"/>
  <c r="N21" i="3" s="1"/>
  <c r="K20" i="3"/>
  <c r="N19" i="3" s="1"/>
  <c r="K18" i="3"/>
  <c r="N17" i="3" s="1"/>
  <c r="K16" i="3"/>
  <c r="K14" i="3"/>
  <c r="N13" i="3" s="1"/>
  <c r="K12" i="3"/>
  <c r="N11" i="3" s="1"/>
  <c r="K10" i="3"/>
  <c r="K8" i="3"/>
  <c r="M7" i="3" s="1"/>
  <c r="M45" i="3"/>
  <c r="M43" i="3"/>
  <c r="M41" i="3"/>
  <c r="M39" i="3"/>
  <c r="M37" i="3"/>
  <c r="M35" i="3"/>
  <c r="M33" i="3"/>
  <c r="M31" i="3"/>
  <c r="M29" i="3"/>
  <c r="M27" i="3"/>
  <c r="M25" i="3"/>
  <c r="M23" i="3"/>
  <c r="M21" i="3"/>
  <c r="M19" i="3"/>
  <c r="M17" i="3"/>
  <c r="M15" i="3"/>
  <c r="M13" i="3"/>
  <c r="M11" i="3"/>
  <c r="M9" i="3"/>
  <c r="I12" i="6"/>
  <c r="C30" i="6" s="1"/>
  <c r="I9" i="6"/>
  <c r="C18" i="6" s="1"/>
  <c r="C22" i="6" l="1"/>
  <c r="C23" i="6"/>
  <c r="C19" i="6"/>
  <c r="C21" i="6"/>
  <c r="C24" i="6"/>
  <c r="C20" i="6"/>
  <c r="J12" i="6"/>
  <c r="Q35" i="7"/>
  <c r="R35" i="7" s="1"/>
  <c r="N9" i="3"/>
  <c r="N7" i="3"/>
  <c r="Q21" i="7"/>
  <c r="R21" i="7" s="1"/>
  <c r="Q19" i="7"/>
  <c r="R19" i="7" s="1"/>
  <c r="Q15" i="7"/>
  <c r="R15" i="7" s="1"/>
  <c r="Q9" i="7"/>
  <c r="R9" i="7" s="1"/>
  <c r="Q7" i="7"/>
  <c r="R7" i="7" s="1"/>
  <c r="I13" i="6"/>
  <c r="I10" i="6"/>
  <c r="J13" i="6" l="1"/>
  <c r="C47" i="7"/>
  <c r="M47" i="3"/>
  <c r="C47" i="3"/>
  <c r="R47" i="7" l="1"/>
  <c r="N47" i="3"/>
  <c r="H36" i="6"/>
  <c r="H35" i="6"/>
  <c r="H34" i="6"/>
  <c r="H33" i="6"/>
  <c r="H32" i="6"/>
  <c r="H31" i="6"/>
  <c r="H30" i="6"/>
  <c r="H24" i="6"/>
  <c r="H23" i="6"/>
  <c r="H22" i="6"/>
  <c r="H21" i="6"/>
  <c r="H20" i="6"/>
  <c r="H19" i="6"/>
  <c r="H18" i="6"/>
  <c r="M48" i="3" l="1"/>
  <c r="H26" i="6"/>
  <c r="H38" i="6"/>
</calcChain>
</file>

<file path=xl/sharedStrings.xml><?xml version="1.0" encoding="utf-8"?>
<sst xmlns="http://schemas.openxmlformats.org/spreadsheetml/2006/main" count="459" uniqueCount="124">
  <si>
    <t>№</t>
    <phoneticPr fontId="2"/>
  </si>
  <si>
    <t>加算対象入居者氏名</t>
    <rPh sb="0" eb="2">
      <t>カサン</t>
    </rPh>
    <rPh sb="2" eb="4">
      <t>タイショウ</t>
    </rPh>
    <rPh sb="4" eb="7">
      <t>ニュウキョシャ</t>
    </rPh>
    <rPh sb="7" eb="9">
      <t>シメイ</t>
    </rPh>
    <phoneticPr fontId="2"/>
  </si>
  <si>
    <t>算定月</t>
    <rPh sb="0" eb="2">
      <t>サンテイ</t>
    </rPh>
    <rPh sb="2" eb="3">
      <t>ツキ</t>
    </rPh>
    <phoneticPr fontId="2"/>
  </si>
  <si>
    <t>計画作成加算額</t>
    <rPh sb="0" eb="2">
      <t>ケイカク</t>
    </rPh>
    <rPh sb="2" eb="4">
      <t>サクセイ</t>
    </rPh>
    <rPh sb="4" eb="6">
      <t>カサン</t>
    </rPh>
    <rPh sb="6" eb="7">
      <t>ガク</t>
    </rPh>
    <phoneticPr fontId="2"/>
  </si>
  <si>
    <t>日割りにより算定した額</t>
    <rPh sb="0" eb="2">
      <t>ヒワ</t>
    </rPh>
    <rPh sb="6" eb="8">
      <t>サンテイ</t>
    </rPh>
    <rPh sb="10" eb="11">
      <t>ガク</t>
    </rPh>
    <phoneticPr fontId="2"/>
  </si>
  <si>
    <t>計画運営加算額</t>
    <rPh sb="0" eb="2">
      <t>ケイカク</t>
    </rPh>
    <rPh sb="2" eb="4">
      <t>ウンエイ</t>
    </rPh>
    <rPh sb="4" eb="6">
      <t>カサン</t>
    </rPh>
    <rPh sb="6" eb="7">
      <t>ガク</t>
    </rPh>
    <phoneticPr fontId="2"/>
  </si>
  <si>
    <t>計</t>
    <rPh sb="0" eb="1">
      <t>ケイ</t>
    </rPh>
    <phoneticPr fontId="2"/>
  </si>
  <si>
    <t>　名</t>
    <rPh sb="1" eb="2">
      <t>メイ</t>
    </rPh>
    <phoneticPr fontId="2"/>
  </si>
  <si>
    <t>支援(予定）月</t>
    <rPh sb="0" eb="2">
      <t>シエン</t>
    </rPh>
    <rPh sb="3" eb="5">
      <t>ヨテイ</t>
    </rPh>
    <rPh sb="6" eb="7">
      <t>ツキ</t>
    </rPh>
    <phoneticPr fontId="2"/>
  </si>
  <si>
    <t>申請額</t>
    <rPh sb="0" eb="2">
      <t>シンセイ</t>
    </rPh>
    <rPh sb="2" eb="3">
      <t>ガク</t>
    </rPh>
    <phoneticPr fontId="2"/>
  </si>
  <si>
    <t>4月</t>
    <rPh sb="1" eb="2">
      <t>ガツ</t>
    </rPh>
    <phoneticPr fontId="2"/>
  </si>
  <si>
    <t>2,500円</t>
    <rPh sb="5" eb="6">
      <t>エン</t>
    </rPh>
    <phoneticPr fontId="2"/>
  </si>
  <si>
    <t>施設名：</t>
    <rPh sb="0" eb="2">
      <t>シセツ</t>
    </rPh>
    <rPh sb="2" eb="3">
      <t>メイ</t>
    </rPh>
    <phoneticPr fontId="2"/>
  </si>
  <si>
    <t>前期</t>
    <rPh sb="0" eb="2">
      <t>ゼンキ</t>
    </rPh>
    <phoneticPr fontId="2"/>
  </si>
  <si>
    <t>　　区分</t>
    <rPh sb="2" eb="3">
      <t>ク</t>
    </rPh>
    <rPh sb="3" eb="4">
      <t>ブン</t>
    </rPh>
    <phoneticPr fontId="2"/>
  </si>
  <si>
    <t>※前期は当該年度の4月1日～9月30日の6ヶ月間とする。</t>
    <rPh sb="1" eb="3">
      <t>ゼンキ</t>
    </rPh>
    <rPh sb="4" eb="6">
      <t>トウガイ</t>
    </rPh>
    <rPh sb="6" eb="8">
      <t>ネンド</t>
    </rPh>
    <rPh sb="10" eb="11">
      <t>ガツ</t>
    </rPh>
    <rPh sb="12" eb="13">
      <t>ニチ</t>
    </rPh>
    <rPh sb="15" eb="16">
      <t>ガツ</t>
    </rPh>
    <rPh sb="18" eb="19">
      <t>ニチ</t>
    </rPh>
    <rPh sb="22" eb="23">
      <t>ゲツ</t>
    </rPh>
    <rPh sb="23" eb="24">
      <t>アイダ</t>
    </rPh>
    <phoneticPr fontId="2"/>
  </si>
  <si>
    <t>※計画の写し【第1表、第2表】　会議の要点【第3表】を添付</t>
    <rPh sb="1" eb="3">
      <t>ケイカク</t>
    </rPh>
    <rPh sb="4" eb="5">
      <t>ウツ</t>
    </rPh>
    <rPh sb="7" eb="8">
      <t>ダイ</t>
    </rPh>
    <rPh sb="9" eb="10">
      <t>ヒョウ</t>
    </rPh>
    <rPh sb="11" eb="12">
      <t>ダイ</t>
    </rPh>
    <rPh sb="13" eb="14">
      <t>ヒョウ</t>
    </rPh>
    <rPh sb="16" eb="18">
      <t>カイギ</t>
    </rPh>
    <rPh sb="19" eb="21">
      <t>ヨウテン</t>
    </rPh>
    <rPh sb="22" eb="23">
      <t>ダイ</t>
    </rPh>
    <rPh sb="24" eb="25">
      <t>ヒョウ</t>
    </rPh>
    <rPh sb="27" eb="29">
      <t>テンプ</t>
    </rPh>
    <phoneticPr fontId="2"/>
  </si>
  <si>
    <t>※後期は当該年度の10月1日～3月31日の6ヶ月間とする。</t>
    <rPh sb="1" eb="3">
      <t>コウキ</t>
    </rPh>
    <rPh sb="4" eb="6">
      <t>トウガイ</t>
    </rPh>
    <rPh sb="6" eb="8">
      <t>ネンド</t>
    </rPh>
    <rPh sb="11" eb="12">
      <t>ガツ</t>
    </rPh>
    <rPh sb="13" eb="14">
      <t>ニチ</t>
    </rPh>
    <rPh sb="16" eb="17">
      <t>ガツ</t>
    </rPh>
    <rPh sb="19" eb="20">
      <t>ニチ</t>
    </rPh>
    <rPh sb="23" eb="24">
      <t>ゲツ</t>
    </rPh>
    <rPh sb="24" eb="25">
      <t>アイダ</t>
    </rPh>
    <phoneticPr fontId="2"/>
  </si>
  <si>
    <t>後期</t>
    <rPh sb="0" eb="2">
      <t>コウキ</t>
    </rPh>
    <phoneticPr fontId="2"/>
  </si>
  <si>
    <t>名</t>
    <rPh sb="0" eb="1">
      <t>メイ</t>
    </rPh>
    <phoneticPr fontId="2"/>
  </si>
  <si>
    <t>別紙３　</t>
    <rPh sb="0" eb="2">
      <t>ベッシ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</si>
  <si>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</si>
  <si>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</si>
  <si>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</si>
  <si>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</si>
  <si>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</si>
  <si>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Ｎｏ</t>
    <phoneticPr fontId="2"/>
  </si>
  <si>
    <t>自立</t>
    <rPh sb="0" eb="2">
      <t>ジリツ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</si>
  <si>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</si>
  <si>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</si>
  <si>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</si>
  <si>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</si>
  <si>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</si>
  <si>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</si>
  <si>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</si>
  <si>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①計画作成</t>
    <rPh sb="1" eb="3">
      <t>ケイカク</t>
    </rPh>
    <rPh sb="3" eb="5">
      <t>サクセイ</t>
    </rPh>
    <phoneticPr fontId="2"/>
  </si>
  <si>
    <t>②計画運営</t>
    <rPh sb="1" eb="3">
      <t>ケイカク</t>
    </rPh>
    <rPh sb="3" eb="5">
      <t>ウンエイ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</si>
  <si>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</si>
  <si>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</si>
  <si>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人　　×</t>
    <rPh sb="0" eb="1">
      <t>ニン</t>
    </rPh>
    <phoneticPr fontId="2"/>
  </si>
  <si>
    <t>円　</t>
    <rPh sb="0" eb="1">
      <t>エン</t>
    </rPh>
    <phoneticPr fontId="2"/>
  </si>
  <si>
    <t>円×６月</t>
    <rPh sb="0" eb="1">
      <t>エン</t>
    </rPh>
    <rPh sb="3" eb="4">
      <t>ツキ</t>
    </rPh>
    <phoneticPr fontId="2"/>
  </si>
  <si>
    <t>円×５月</t>
    <rPh sb="0" eb="1">
      <t>エン</t>
    </rPh>
    <rPh sb="3" eb="4">
      <t>ツキ</t>
    </rPh>
    <phoneticPr fontId="2"/>
  </si>
  <si>
    <t>円×４月</t>
    <rPh sb="0" eb="1">
      <t>エン</t>
    </rPh>
    <rPh sb="3" eb="4">
      <t>ツキ</t>
    </rPh>
    <phoneticPr fontId="2"/>
  </si>
  <si>
    <t>円×３月</t>
    <rPh sb="0" eb="1">
      <t>エン</t>
    </rPh>
    <rPh sb="3" eb="4">
      <t>ツキ</t>
    </rPh>
    <phoneticPr fontId="2"/>
  </si>
  <si>
    <t>円×２月</t>
    <rPh sb="0" eb="1">
      <t>エン</t>
    </rPh>
    <rPh sb="3" eb="4">
      <t>ツキ</t>
    </rPh>
    <phoneticPr fontId="2"/>
  </si>
  <si>
    <t>円×１月</t>
    <rPh sb="0" eb="1">
      <t>エン</t>
    </rPh>
    <rPh sb="3" eb="4">
      <t>ツキ</t>
    </rPh>
    <phoneticPr fontId="2"/>
  </si>
  <si>
    <t>合　　　　　　　　　　　　　　　　　　　　　計</t>
    <rPh sb="0" eb="1">
      <t>ゴウ</t>
    </rPh>
    <rPh sb="22" eb="23">
      <t>ケイ</t>
    </rPh>
    <phoneticPr fontId="2"/>
  </si>
  <si>
    <t>３．対象者の状況</t>
    <rPh sb="2" eb="5">
      <t>タイショウシャ</t>
    </rPh>
    <rPh sb="6" eb="8">
      <t>ジョウキョウ</t>
    </rPh>
    <phoneticPr fontId="2"/>
  </si>
  <si>
    <t>注１）要介護認定を受けていない利用者</t>
    <rPh sb="0" eb="1">
      <t>チュウ</t>
    </rPh>
    <rPh sb="3" eb="6">
      <t>ヨウカイゴ</t>
    </rPh>
    <rPh sb="6" eb="8">
      <t>ニンテイ</t>
    </rPh>
    <rPh sb="9" eb="10">
      <t>ウ</t>
    </rPh>
    <rPh sb="15" eb="18">
      <t>リヨウシャ</t>
    </rPh>
    <phoneticPr fontId="2"/>
  </si>
  <si>
    <t>注３）要介護認定（１～５）をうけている利用者で、介護保険法第41条に規定するサービスを受けて</t>
    <rPh sb="0" eb="1">
      <t>チュウ</t>
    </rPh>
    <rPh sb="3" eb="6">
      <t>ヨウカイゴ</t>
    </rPh>
    <rPh sb="6" eb="8">
      <t>ニンテイ</t>
    </rPh>
    <rPh sb="19" eb="22">
      <t>リヨウシャ</t>
    </rPh>
    <rPh sb="24" eb="26">
      <t>カイゴ</t>
    </rPh>
    <rPh sb="26" eb="29">
      <t>ホケンホウ</t>
    </rPh>
    <rPh sb="29" eb="30">
      <t>ダイ</t>
    </rPh>
    <rPh sb="32" eb="33">
      <t>ジョウ</t>
    </rPh>
    <rPh sb="34" eb="36">
      <t>キテイ</t>
    </rPh>
    <rPh sb="43" eb="44">
      <t>ウ</t>
    </rPh>
    <phoneticPr fontId="2"/>
  </si>
  <si>
    <t>注２）要支援認定（１・２）を受けいる利用者で、介護保険法第53条に規定するサービスを受けて</t>
    <rPh sb="0" eb="1">
      <t>チュウ</t>
    </rPh>
    <rPh sb="3" eb="6">
      <t>ヨウシエン</t>
    </rPh>
    <rPh sb="6" eb="8">
      <t>ニンテイ</t>
    </rPh>
    <rPh sb="14" eb="15">
      <t>ウ</t>
    </rPh>
    <rPh sb="18" eb="21">
      <t>リヨウシャ</t>
    </rPh>
    <rPh sb="23" eb="25">
      <t>カイゴ</t>
    </rPh>
    <rPh sb="25" eb="28">
      <t>ホケンホウ</t>
    </rPh>
    <rPh sb="28" eb="29">
      <t>ダイ</t>
    </rPh>
    <rPh sb="31" eb="32">
      <t>ジョウ</t>
    </rPh>
    <rPh sb="33" eb="35">
      <t>キテイ</t>
    </rPh>
    <rPh sb="42" eb="43">
      <t>ウ</t>
    </rPh>
    <phoneticPr fontId="2"/>
  </si>
  <si>
    <t>注４）注２又は注３のサービスを受けているが、利用者の特段の事情により、県との事前協議により</t>
    <rPh sb="0" eb="1">
      <t>チュウ</t>
    </rPh>
    <rPh sb="3" eb="4">
      <t>チュウ</t>
    </rPh>
    <rPh sb="5" eb="6">
      <t>マタ</t>
    </rPh>
    <rPh sb="7" eb="8">
      <t>チュウ</t>
    </rPh>
    <rPh sb="15" eb="16">
      <t>ウ</t>
    </rPh>
    <rPh sb="22" eb="25">
      <t>リヨウシャ</t>
    </rPh>
    <rPh sb="26" eb="28">
      <t>トクダン</t>
    </rPh>
    <rPh sb="29" eb="31">
      <t>ジジョウ</t>
    </rPh>
    <rPh sb="35" eb="36">
      <t>ケン</t>
    </rPh>
    <rPh sb="38" eb="40">
      <t>ジゼン</t>
    </rPh>
    <rPh sb="40" eb="42">
      <t>キョウギ</t>
    </rPh>
    <phoneticPr fontId="2"/>
  </si>
  <si>
    <t>　　いない者。</t>
    <rPh sb="5" eb="6">
      <t>モノ</t>
    </rPh>
    <phoneticPr fontId="2"/>
  </si>
  <si>
    <t>　　適当と認められた者。</t>
    <rPh sb="2" eb="4">
      <t>テキトウ</t>
    </rPh>
    <rPh sb="5" eb="6">
      <t>ミト</t>
    </rPh>
    <rPh sb="10" eb="11">
      <t>モノ</t>
    </rPh>
    <phoneticPr fontId="2"/>
  </si>
  <si>
    <t>金額</t>
    <rPh sb="0" eb="2">
      <t>キンガク</t>
    </rPh>
    <phoneticPr fontId="2"/>
  </si>
  <si>
    <t>注５）該当欄に「○印」をつけること。</t>
    <rPh sb="0" eb="1">
      <t>チュウ</t>
    </rPh>
    <rPh sb="3" eb="5">
      <t>ガイトウ</t>
    </rPh>
    <rPh sb="5" eb="6">
      <t>ラン</t>
    </rPh>
    <rPh sb="9" eb="10">
      <t>シルシ</t>
    </rPh>
    <phoneticPr fontId="2"/>
  </si>
  <si>
    <t>12新規</t>
    <rPh sb="2" eb="4">
      <t>シンキ</t>
    </rPh>
    <phoneticPr fontId="2"/>
  </si>
  <si>
    <t>１1新規</t>
    <rPh sb="2" eb="4">
      <t>シンキ</t>
    </rPh>
    <phoneticPr fontId="2"/>
  </si>
  <si>
    <t>注６）4月1日（申請時）現在と変更のない場合は、網掛け等を行うこと。</t>
    <rPh sb="0" eb="1">
      <t>チュウ</t>
    </rPh>
    <rPh sb="4" eb="5">
      <t>ガツ</t>
    </rPh>
    <rPh sb="6" eb="7">
      <t>ニチ</t>
    </rPh>
    <rPh sb="8" eb="10">
      <t>シンセイ</t>
    </rPh>
    <rPh sb="10" eb="11">
      <t>トキ</t>
    </rPh>
    <rPh sb="12" eb="14">
      <t>ゲンザイ</t>
    </rPh>
    <rPh sb="15" eb="17">
      <t>ヘンコウ</t>
    </rPh>
    <rPh sb="20" eb="22">
      <t>バアイ</t>
    </rPh>
    <rPh sb="24" eb="26">
      <t>アミカ</t>
    </rPh>
    <rPh sb="27" eb="28">
      <t>トウ</t>
    </rPh>
    <rPh sb="29" eb="30">
      <t>オコナ</t>
    </rPh>
    <phoneticPr fontId="2"/>
  </si>
  <si>
    <t>　　　　　　日割計算した対象者（人）</t>
    <rPh sb="6" eb="8">
      <t>ヒワ</t>
    </rPh>
    <rPh sb="8" eb="10">
      <t>ケイサン</t>
    </rPh>
    <rPh sb="12" eb="15">
      <t>タイショウシャ</t>
    </rPh>
    <rPh sb="16" eb="17">
      <t>ニン</t>
    </rPh>
    <phoneticPr fontId="2"/>
  </si>
  <si>
    <t>月</t>
    <rPh sb="0" eb="1">
      <t>ガツ</t>
    </rPh>
    <phoneticPr fontId="2"/>
  </si>
  <si>
    <t>入院（日）</t>
    <rPh sb="0" eb="2">
      <t>ニュウイン</t>
    </rPh>
    <rPh sb="3" eb="4">
      <t>ニチ</t>
    </rPh>
    <phoneticPr fontId="2"/>
  </si>
  <si>
    <t>外泊（日）</t>
    <rPh sb="0" eb="2">
      <t>ガイハク</t>
    </rPh>
    <rPh sb="3" eb="4">
      <t>ニチ</t>
    </rPh>
    <phoneticPr fontId="2"/>
  </si>
  <si>
    <t>対象日数（Ａ）</t>
    <rPh sb="0" eb="2">
      <t>タイショウ</t>
    </rPh>
    <rPh sb="2" eb="4">
      <t>ニッスウ</t>
    </rPh>
    <phoneticPr fontId="2"/>
  </si>
  <si>
    <t>日割単価（B)</t>
    <rPh sb="0" eb="1">
      <t>ビ</t>
    </rPh>
    <rPh sb="1" eb="2">
      <t>ワリ</t>
    </rPh>
    <rPh sb="2" eb="4">
      <t>タンカ</t>
    </rPh>
    <phoneticPr fontId="2"/>
  </si>
  <si>
    <t>日割算定額　　（100円未満切り捨て後）</t>
    <rPh sb="0" eb="2">
      <t>ヒワ</t>
    </rPh>
    <rPh sb="2" eb="4">
      <t>サンテイ</t>
    </rPh>
    <rPh sb="4" eb="5">
      <t>ガク</t>
    </rPh>
    <rPh sb="11" eb="14">
      <t>エンミマン</t>
    </rPh>
    <rPh sb="14" eb="15">
      <t>キ</t>
    </rPh>
    <rPh sb="16" eb="17">
      <t>ス</t>
    </rPh>
    <rPh sb="18" eb="19">
      <t>アト</t>
    </rPh>
    <phoneticPr fontId="2"/>
  </si>
  <si>
    <t>日割りにより算定した額（Ａ）×（Ｂ）</t>
    <rPh sb="0" eb="2">
      <t>ヒワ</t>
    </rPh>
    <rPh sb="6" eb="8">
      <t>サンテイ</t>
    </rPh>
    <rPh sb="10" eb="11">
      <t>ガク</t>
    </rPh>
    <phoneticPr fontId="2"/>
  </si>
  <si>
    <t>機能維持・向上加算の日割計算の算定（変更申請・実績報告）</t>
    <rPh sb="0" eb="2">
      <t>キノウ</t>
    </rPh>
    <rPh sb="2" eb="4">
      <t>イジ</t>
    </rPh>
    <rPh sb="5" eb="7">
      <t>コウジョウ</t>
    </rPh>
    <rPh sb="7" eb="9">
      <t>カサン</t>
    </rPh>
    <rPh sb="10" eb="12">
      <t>ヒワ</t>
    </rPh>
    <rPh sb="12" eb="14">
      <t>ケイサン</t>
    </rPh>
    <rPh sb="15" eb="17">
      <t>サンテイ</t>
    </rPh>
    <rPh sb="18" eb="20">
      <t>ヘンコウ</t>
    </rPh>
    <rPh sb="20" eb="22">
      <t>シンセイ</t>
    </rPh>
    <rPh sb="23" eb="25">
      <t>ジッセキ</t>
    </rPh>
    <rPh sb="25" eb="27">
      <t>ホウコク</t>
    </rPh>
    <phoneticPr fontId="2"/>
  </si>
  <si>
    <t>注１）Ｂの単価</t>
    <rPh sb="0" eb="1">
      <t>チュウ</t>
    </rPh>
    <rPh sb="5" eb="7">
      <t>タンカ</t>
    </rPh>
    <phoneticPr fontId="2"/>
  </si>
  <si>
    <t>30日</t>
    <rPh sb="2" eb="3">
      <t>ニチ</t>
    </rPh>
    <phoneticPr fontId="2"/>
  </si>
  <si>
    <t>28日</t>
    <rPh sb="2" eb="3">
      <t>ニチ</t>
    </rPh>
    <phoneticPr fontId="2"/>
  </si>
  <si>
    <t>　【前期】</t>
    <rPh sb="2" eb="4">
      <t>ゼンキ</t>
    </rPh>
    <phoneticPr fontId="2"/>
  </si>
  <si>
    <t>　【後期】</t>
    <rPh sb="2" eb="4">
      <t>コウキ</t>
    </rPh>
    <phoneticPr fontId="2"/>
  </si>
  <si>
    <t>ア、前期　4月～9月</t>
    <rPh sb="2" eb="4">
      <t>ゼンキ</t>
    </rPh>
    <rPh sb="6" eb="7">
      <t>ガツ</t>
    </rPh>
    <rPh sb="9" eb="10">
      <t>ガツ</t>
    </rPh>
    <phoneticPr fontId="2"/>
  </si>
  <si>
    <t>イ、後期　１０月～３月</t>
    <rPh sb="2" eb="4">
      <t>コウキ</t>
    </rPh>
    <rPh sb="7" eb="8">
      <t>ガツ</t>
    </rPh>
    <rPh sb="10" eb="11">
      <t>ガツ</t>
    </rPh>
    <phoneticPr fontId="2"/>
  </si>
  <si>
    <t>（１）対象者の人員内訳</t>
    <rPh sb="3" eb="6">
      <t>タイショウシャ</t>
    </rPh>
    <rPh sb="7" eb="9">
      <t>ジンイン</t>
    </rPh>
    <rPh sb="9" eb="11">
      <t>ウチワケ</t>
    </rPh>
    <phoneticPr fontId="2"/>
  </si>
  <si>
    <t>（２）対象者の積算</t>
    <rPh sb="3" eb="6">
      <t>タイショウシャ</t>
    </rPh>
    <rPh sb="7" eb="9">
      <t>セキサン</t>
    </rPh>
    <phoneticPr fontId="2"/>
  </si>
  <si>
    <t>別紙３（４）</t>
    <rPh sb="0" eb="2">
      <t>ベッシ</t>
    </rPh>
    <phoneticPr fontId="2"/>
  </si>
  <si>
    <t>別紙３（５）</t>
    <rPh sb="0" eb="2">
      <t>ベッシ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</si>
  <si>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</si>
  <si>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</si>
  <si>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phoneticPr fontId="2"/>
  </si>
  <si>
    <t>1月</t>
    <phoneticPr fontId="2"/>
  </si>
  <si>
    <t>2月</t>
    <phoneticPr fontId="2"/>
  </si>
  <si>
    <t>月～</t>
    <rPh sb="0" eb="1">
      <t>ツキ</t>
    </rPh>
    <phoneticPr fontId="2"/>
  </si>
  <si>
    <t>4,000円×</t>
    <rPh sb="5" eb="6">
      <t>エン</t>
    </rPh>
    <phoneticPr fontId="2"/>
  </si>
  <si>
    <t>ヶ月</t>
    <rPh sb="1" eb="2">
      <t>ゲツ</t>
    </rPh>
    <phoneticPr fontId="2"/>
  </si>
  <si>
    <t>日割りチェック</t>
    <rPh sb="0" eb="2">
      <t>ヒワ</t>
    </rPh>
    <phoneticPr fontId="2"/>
  </si>
  <si>
    <t>※退所日は、日割り計算の算定に含めないこと。</t>
    <phoneticPr fontId="2"/>
  </si>
  <si>
    <t>～</t>
    <phoneticPr fontId="2"/>
  </si>
  <si>
    <t>円</t>
    <rPh sb="0" eb="1">
      <t>エン</t>
    </rPh>
    <phoneticPr fontId="2"/>
  </si>
  <si>
    <t>29日</t>
    <rPh sb="2" eb="3">
      <t>ニチ</t>
    </rPh>
    <phoneticPr fontId="2"/>
  </si>
  <si>
    <t>31日</t>
    <rPh sb="2" eb="3">
      <t>ニチ</t>
    </rPh>
    <phoneticPr fontId="2"/>
  </si>
  <si>
    <t>（参考）</t>
    <rPh sb="1" eb="3">
      <t>サンコウ</t>
    </rPh>
    <phoneticPr fontId="2"/>
  </si>
  <si>
    <t>＝</t>
    <phoneticPr fontId="2"/>
  </si>
  <si>
    <t>備考</t>
    <rPh sb="0" eb="2">
      <t>ビコウ</t>
    </rPh>
    <phoneticPr fontId="2"/>
  </si>
  <si>
    <t>単価</t>
    <rPh sb="0" eb="1">
      <t>タン</t>
    </rPh>
    <rPh sb="1" eb="2">
      <t>アタイ</t>
    </rPh>
    <phoneticPr fontId="2"/>
  </si>
  <si>
    <t>　</t>
  </si>
  <si>
    <t>月</t>
    <rPh sb="0" eb="1">
      <t>ツキ</t>
    </rPh>
    <phoneticPr fontId="2"/>
  </si>
  <si>
    <t>日</t>
    <rPh sb="0" eb="1">
      <t>ヒ</t>
    </rPh>
    <phoneticPr fontId="2"/>
  </si>
  <si>
    <t>月日数</t>
    <rPh sb="0" eb="1">
      <t>ツキ</t>
    </rPh>
    <rPh sb="1" eb="3">
      <t>ニッスウ</t>
    </rPh>
    <phoneticPr fontId="2"/>
  </si>
  <si>
    <t>日数</t>
    <rPh sb="0" eb="2">
      <t>ニッスウ</t>
    </rPh>
    <phoneticPr fontId="2"/>
  </si>
  <si>
    <t>申請日</t>
    <rPh sb="0" eb="2">
      <t>シンセイ</t>
    </rPh>
    <rPh sb="2" eb="3">
      <t>ビ</t>
    </rPh>
    <phoneticPr fontId="2"/>
  </si>
  <si>
    <t>令和　年　月　日現在</t>
    <phoneticPr fontId="2"/>
  </si>
  <si>
    <t>3月</t>
    <rPh sb="1" eb="2">
      <t>ガツ</t>
    </rPh>
    <phoneticPr fontId="2"/>
  </si>
  <si>
    <t>合計</t>
    <rPh sb="0" eb="1">
      <t>ゴウ</t>
    </rPh>
    <rPh sb="1" eb="2">
      <t>ケイ</t>
    </rPh>
    <phoneticPr fontId="2"/>
  </si>
  <si>
    <t>備考</t>
    <rPh sb="0" eb="1">
      <t>ソナエ</t>
    </rPh>
    <rPh sb="1" eb="2">
      <t>コウ</t>
    </rPh>
    <phoneticPr fontId="2"/>
  </si>
  <si>
    <t>施設名</t>
    <rPh sb="0" eb="1">
      <t>シ</t>
    </rPh>
    <rPh sb="1" eb="2">
      <t>セツ</t>
    </rPh>
    <rPh sb="2" eb="3">
      <t>メイ</t>
    </rPh>
    <phoneticPr fontId="2"/>
  </si>
  <si>
    <t>定員</t>
    <rPh sb="0" eb="1">
      <t>サダム</t>
    </rPh>
    <rPh sb="1" eb="2">
      <t>イン</t>
    </rPh>
    <phoneticPr fontId="2"/>
  </si>
  <si>
    <t>機能維持・向上加算の算定内訳書</t>
    <rPh sb="0" eb="2">
      <t>キノウ</t>
    </rPh>
    <rPh sb="2" eb="4">
      <t>イジ</t>
    </rPh>
    <rPh sb="5" eb="7">
      <t>コウジョウ</t>
    </rPh>
    <rPh sb="7" eb="9">
      <t>カサン</t>
    </rPh>
    <rPh sb="10" eb="12">
      <t>サンテイ</t>
    </rPh>
    <rPh sb="12" eb="15">
      <t>ウチワケショ</t>
    </rPh>
    <phoneticPr fontId="2"/>
  </si>
  <si>
    <t>年４月１日現在</t>
  </si>
  <si>
    <t>令和</t>
    <phoneticPr fontId="2"/>
  </si>
  <si>
    <t>日割計算した対象者</t>
  </si>
  <si>
    <t>機能維持・向上加算の算定</t>
    <rPh sb="0" eb="2">
      <t>キノウ</t>
    </rPh>
    <rPh sb="2" eb="4">
      <t>イジ</t>
    </rPh>
    <rPh sb="5" eb="7">
      <t>コウジョウ</t>
    </rPh>
    <rPh sb="7" eb="9">
      <t>カサン</t>
    </rPh>
    <rPh sb="10" eb="12">
      <t>サンテイ</t>
    </rPh>
    <phoneticPr fontId="2"/>
  </si>
  <si>
    <t>（３）対象者の状況</t>
    <rPh sb="3" eb="6">
      <t>タイショウシャ</t>
    </rPh>
    <rPh sb="7" eb="9">
      <t>ジョウキョウ</t>
    </rPh>
    <phoneticPr fontId="2"/>
  </si>
  <si>
    <t>注１）対象となるのは、下記１～４に該当する利用者。</t>
    <rPh sb="0" eb="1">
      <t>チュウ</t>
    </rPh>
    <rPh sb="3" eb="5">
      <t>タイショウ</t>
    </rPh>
    <rPh sb="11" eb="13">
      <t>カキ</t>
    </rPh>
    <rPh sb="17" eb="19">
      <t>ガイトウ</t>
    </rPh>
    <rPh sb="21" eb="24">
      <t>リヨウシャ</t>
    </rPh>
    <phoneticPr fontId="2"/>
  </si>
  <si>
    <t>２　要支援認定（１・２）を受けている利用者で、介護保険法第53条に規定するサービスを受けて</t>
    <rPh sb="2" eb="5">
      <t>ヨウシエン</t>
    </rPh>
    <rPh sb="5" eb="7">
      <t>ニンテイ</t>
    </rPh>
    <rPh sb="13" eb="14">
      <t>ウ</t>
    </rPh>
    <rPh sb="18" eb="21">
      <t>リヨウシャ</t>
    </rPh>
    <rPh sb="23" eb="25">
      <t>カイゴ</t>
    </rPh>
    <rPh sb="25" eb="28">
      <t>ホケンホウ</t>
    </rPh>
    <rPh sb="28" eb="29">
      <t>ダイ</t>
    </rPh>
    <rPh sb="31" eb="32">
      <t>ジョウ</t>
    </rPh>
    <rPh sb="33" eb="35">
      <t>キテイ</t>
    </rPh>
    <rPh sb="42" eb="43">
      <t>ウ</t>
    </rPh>
    <phoneticPr fontId="2"/>
  </si>
  <si>
    <t>３　要介護認定（１～５）を受けている利用者で、介護保険法第41条に規定するサービスを受けて</t>
    <rPh sb="2" eb="5">
      <t>ヨウカイゴ</t>
    </rPh>
    <rPh sb="5" eb="7">
      <t>ニンテイ</t>
    </rPh>
    <rPh sb="13" eb="14">
      <t>ウ</t>
    </rPh>
    <rPh sb="18" eb="21">
      <t>リヨウシャ</t>
    </rPh>
    <rPh sb="23" eb="25">
      <t>カイゴ</t>
    </rPh>
    <rPh sb="25" eb="28">
      <t>ホケンホウ</t>
    </rPh>
    <rPh sb="28" eb="29">
      <t>ダイ</t>
    </rPh>
    <rPh sb="31" eb="32">
      <t>ジョウ</t>
    </rPh>
    <rPh sb="33" eb="35">
      <t>キテイ</t>
    </rPh>
    <rPh sb="42" eb="43">
      <t>ウ</t>
    </rPh>
    <phoneticPr fontId="2"/>
  </si>
  <si>
    <t>４　２又は３のサービスを受けているが、利用者の特段の事情により、県との事前協議により</t>
    <rPh sb="3" eb="4">
      <t>マタ</t>
    </rPh>
    <rPh sb="12" eb="13">
      <t>ウ</t>
    </rPh>
    <rPh sb="19" eb="22">
      <t>リヨウシャ</t>
    </rPh>
    <rPh sb="23" eb="25">
      <t>トクダン</t>
    </rPh>
    <rPh sb="26" eb="28">
      <t>ジジョウ</t>
    </rPh>
    <rPh sb="32" eb="33">
      <t>ケン</t>
    </rPh>
    <rPh sb="35" eb="37">
      <t>ジゼン</t>
    </rPh>
    <rPh sb="37" eb="39">
      <t>キョウギ</t>
    </rPh>
    <phoneticPr fontId="2"/>
  </si>
  <si>
    <t>１　要介護認定を受けていない利用者（自立）</t>
    <rPh sb="2" eb="5">
      <t>ヨウカイゴ</t>
    </rPh>
    <rPh sb="5" eb="7">
      <t>ニンテイ</t>
    </rPh>
    <rPh sb="8" eb="9">
      <t>ウ</t>
    </rPh>
    <rPh sb="14" eb="17">
      <t>リヨウシャ</t>
    </rPh>
    <rPh sb="18" eb="20">
      <t>ジリツ</t>
    </rPh>
    <phoneticPr fontId="2"/>
  </si>
  <si>
    <t>注２）該当欄に「○印」をつけること。</t>
    <rPh sb="0" eb="1">
      <t>チュウ</t>
    </rPh>
    <rPh sb="3" eb="5">
      <t>ガイトウ</t>
    </rPh>
    <rPh sb="5" eb="6">
      <t>ラン</t>
    </rPh>
    <rPh sb="9" eb="10">
      <t>シルシ</t>
    </rPh>
    <phoneticPr fontId="2"/>
  </si>
  <si>
    <t>注３）（変更交付申請、実績報告時）当初交付申請時と変更のない場合は、網掛け等を行うこと。</t>
    <rPh sb="0" eb="1">
      <t>チュウ</t>
    </rPh>
    <rPh sb="4" eb="6">
      <t>ヘンコウ</t>
    </rPh>
    <rPh sb="6" eb="8">
      <t>コウフ</t>
    </rPh>
    <rPh sb="8" eb="10">
      <t>シンセイ</t>
    </rPh>
    <rPh sb="11" eb="13">
      <t>ジッセキ</t>
    </rPh>
    <rPh sb="13" eb="15">
      <t>ホウコク</t>
    </rPh>
    <rPh sb="15" eb="16">
      <t>ジ</t>
    </rPh>
    <rPh sb="17" eb="19">
      <t>トウショ</t>
    </rPh>
    <rPh sb="19" eb="21">
      <t>コウフ</t>
    </rPh>
    <rPh sb="21" eb="23">
      <t>シンセイ</t>
    </rPh>
    <rPh sb="23" eb="24">
      <t>トキ</t>
    </rPh>
    <rPh sb="25" eb="27">
      <t>ヘンコウ</t>
    </rPh>
    <rPh sb="30" eb="32">
      <t>バアイ</t>
    </rPh>
    <rPh sb="34" eb="36">
      <t>アミカ</t>
    </rPh>
    <rPh sb="37" eb="38">
      <t>トウ</t>
    </rPh>
    <rPh sb="39" eb="40">
      <t>オコナ</t>
    </rPh>
    <phoneticPr fontId="2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</si>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</sst>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38" fontId="0" fillId="0" borderId="1" xfId="0" applyNumberFormat="1" applyBorder="1" applyAlignment="1">
      <alignment horizontal="right" vertical="center"/>
    </xf>
    <xf numFmtId="0" fontId="7" fillId="0" borderId="0" xfId="0" applyFont="1">
      <alignment vertical="center"/>
    </xf>
    <xf numFmtId="38" fontId="7" fillId="0" borderId="0" xfId="1" applyFont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0" xfId="0" applyFont="1">
      <alignment vertical="center"/>
    </xf>
    <xf numFmtId="0" fontId="10" fillId="0" borderId="2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12" fillId="0" borderId="0" xfId="0" applyFo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38" fontId="14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2" fillId="0" borderId="0" xfId="0" applyFont="1" applyBorder="1" applyAlignment="1">
      <alignment vertical="center"/>
    </xf>
    <xf numFmtId="38" fontId="12" fillId="0" borderId="8" xfId="1" applyFont="1" applyBorder="1">
      <alignment vertical="center"/>
    </xf>
    <xf numFmtId="0" fontId="0" fillId="0" borderId="8" xfId="0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12" fillId="0" borderId="11" xfId="0" applyFont="1" applyBorder="1" applyAlignment="1">
      <alignment vertical="center"/>
    </xf>
    <xf numFmtId="0" fontId="17" fillId="0" borderId="0" xfId="0" applyFont="1">
      <alignment vertical="center"/>
    </xf>
    <xf numFmtId="0" fontId="0" fillId="0" borderId="7" xfId="0" applyBorder="1" applyAlignment="1">
      <alignment horizontal="right" vertical="center"/>
    </xf>
    <xf numFmtId="38" fontId="17" fillId="5" borderId="0" xfId="0" applyNumberFormat="1" applyFont="1" applyFill="1">
      <alignment vertical="center"/>
    </xf>
    <xf numFmtId="0" fontId="0" fillId="4" borderId="7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19" xfId="0" applyBorder="1" applyAlignment="1">
      <alignment vertical="center"/>
    </xf>
    <xf numFmtId="0" fontId="0" fillId="6" borderId="1" xfId="0" applyFill="1" applyBorder="1">
      <alignment vertical="center"/>
    </xf>
    <xf numFmtId="0" fontId="0" fillId="6" borderId="7" xfId="0" applyFill="1" applyBorder="1">
      <alignment vertical="center"/>
    </xf>
    <xf numFmtId="0" fontId="0" fillId="6" borderId="7" xfId="0" applyFill="1" applyBorder="1" applyAlignment="1">
      <alignment vertical="center"/>
    </xf>
    <xf numFmtId="38" fontId="0" fillId="4" borderId="7" xfId="0" applyNumberFormat="1" applyFill="1" applyBorder="1">
      <alignment vertical="center"/>
    </xf>
    <xf numFmtId="38" fontId="0" fillId="6" borderId="8" xfId="0" applyNumberFormat="1" applyFill="1" applyBorder="1">
      <alignment vertical="center"/>
    </xf>
    <xf numFmtId="0" fontId="12" fillId="6" borderId="9" xfId="0" applyFont="1" applyFill="1" applyBorder="1" applyAlignment="1">
      <alignment horizontal="center" vertical="center"/>
    </xf>
    <xf numFmtId="38" fontId="0" fillId="6" borderId="1" xfId="0" applyNumberFormat="1" applyFill="1" applyBorder="1">
      <alignment vertical="center"/>
    </xf>
    <xf numFmtId="0" fontId="0" fillId="6" borderId="7" xfId="0" applyFill="1" applyBorder="1" applyAlignment="1">
      <alignment horizontal="center" vertical="center"/>
    </xf>
    <xf numFmtId="0" fontId="4" fillId="4" borderId="0" xfId="0" applyFont="1" applyFill="1">
      <alignment vertical="center"/>
    </xf>
    <xf numFmtId="0" fontId="16" fillId="4" borderId="0" xfId="0" applyFont="1" applyFill="1">
      <alignment vertical="center"/>
    </xf>
    <xf numFmtId="38" fontId="12" fillId="4" borderId="0" xfId="1" applyFont="1" applyFill="1" applyAlignment="1">
      <alignment horizontal="right" vertical="center"/>
    </xf>
    <xf numFmtId="0" fontId="0" fillId="4" borderId="0" xfId="0" applyFill="1" applyAlignment="1">
      <alignment horizontal="left" vertical="center"/>
    </xf>
    <xf numFmtId="0" fontId="0" fillId="6" borderId="14" xfId="0" applyFill="1" applyBorder="1" applyAlignment="1">
      <alignment horizontal="center" vertical="center"/>
    </xf>
    <xf numFmtId="0" fontId="0" fillId="6" borderId="4" xfId="0" applyFill="1" applyBorder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0" borderId="0" xfId="0" applyFill="1">
      <alignment vertical="center"/>
    </xf>
    <xf numFmtId="0" fontId="0" fillId="7" borderId="0" xfId="0" applyFill="1">
      <alignment vertical="center"/>
    </xf>
    <xf numFmtId="0" fontId="1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>
      <alignment vertical="center"/>
    </xf>
    <xf numFmtId="38" fontId="0" fillId="0" borderId="0" xfId="1" applyFont="1" applyFill="1" applyAlignment="1">
      <alignment horizontal="right" vertical="center"/>
    </xf>
    <xf numFmtId="0" fontId="5" fillId="0" borderId="0" xfId="0" applyFont="1" applyFill="1">
      <alignment vertical="center"/>
    </xf>
    <xf numFmtId="38" fontId="1" fillId="0" borderId="0" xfId="1" applyFill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4" borderId="1" xfId="0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8" fontId="12" fillId="6" borderId="1" xfId="1" applyFont="1" applyFill="1" applyBorder="1" applyAlignment="1">
      <alignment horizontal="right" vertical="center"/>
    </xf>
    <xf numFmtId="38" fontId="12" fillId="6" borderId="8" xfId="1" applyFont="1" applyFill="1" applyBorder="1" applyAlignment="1">
      <alignment horizontal="right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3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12" fillId="0" borderId="7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8" fontId="1" fillId="6" borderId="3" xfId="1" applyFont="1" applyFill="1" applyBorder="1" applyAlignment="1">
      <alignment horizontal="right" vertical="center"/>
    </xf>
    <xf numFmtId="38" fontId="1" fillId="6" borderId="2" xfId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1" fillId="0" borderId="3" xfId="1" applyBorder="1" applyAlignment="1">
      <alignment horizontal="center" vertical="center"/>
    </xf>
    <xf numFmtId="38" fontId="1" fillId="0" borderId="2" xfId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76" fontId="0" fillId="4" borderId="10" xfId="0" applyNumberFormat="1" applyFont="1" applyFill="1" applyBorder="1" applyAlignment="1">
      <alignment horizontal="center" vertical="center"/>
    </xf>
    <xf numFmtId="176" fontId="0" fillId="4" borderId="13" xfId="0" applyNumberFormat="1" applyFont="1" applyFill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176" fontId="0" fillId="4" borderId="14" xfId="0" applyNumberFormat="1" applyFont="1" applyFill="1" applyBorder="1" applyAlignment="1">
      <alignment horizontal="center" vertical="center"/>
    </xf>
    <xf numFmtId="176" fontId="0" fillId="4" borderId="4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6" borderId="3" xfId="0" applyNumberFormat="1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63"/>
  <sheetViews>
    <sheetView tabSelected="1" view="pageBreakPreview" zoomScaleNormal="100" zoomScaleSheetLayoutView="100" workbookViewId="0">
      <selection activeCell="B4" sqref="B4"/>
    </sheetView>
  </sheetViews>
  <sheetFormatPr defaultRowHeight="13.5" x14ac:dyDescent="0.15"/>
  <cols>
    <col min="2" max="2" width="10" customWidth="1"/>
    <col min="3" max="8" width="9.375" customWidth="1"/>
  </cols>
  <sheetData>
    <row r="1" spans="2:10" x14ac:dyDescent="0.15">
      <c r="B1" t="s">
        <v>20</v>
      </c>
    </row>
    <row r="2" spans="2:10" ht="14.25" x14ac:dyDescent="0.15">
      <c r="C2" s="86" t="s">
        <v>110</v>
      </c>
      <c r="D2" s="86"/>
      <c r="E2" s="86"/>
      <c r="F2" s="86"/>
      <c r="G2" s="86"/>
      <c r="H2" s="86"/>
      <c r="I2" s="86"/>
    </row>
    <row r="4" spans="2:10" x14ac:dyDescent="0.15">
      <c r="G4" s="72" t="s">
        <v>112</v>
      </c>
      <c r="H4" s="71"/>
      <c r="I4" t="s">
        <v>111</v>
      </c>
    </row>
    <row r="5" spans="2:10" x14ac:dyDescent="0.15">
      <c r="G5" s="72" t="s">
        <v>108</v>
      </c>
      <c r="H5" s="68"/>
      <c r="I5" s="72"/>
    </row>
    <row r="6" spans="2:10" x14ac:dyDescent="0.15">
      <c r="G6" s="72" t="s">
        <v>109</v>
      </c>
      <c r="H6" s="71"/>
      <c r="I6" s="72" t="s">
        <v>37</v>
      </c>
    </row>
    <row r="7" spans="2:10" ht="20.25" customHeight="1" x14ac:dyDescent="0.15">
      <c r="B7" s="11" t="s">
        <v>76</v>
      </c>
    </row>
    <row r="8" spans="2:10" x14ac:dyDescent="0.15">
      <c r="B8" s="9" t="s">
        <v>72</v>
      </c>
      <c r="C8" s="1" t="s">
        <v>10</v>
      </c>
      <c r="D8" s="1" t="s">
        <v>21</v>
      </c>
      <c r="E8" s="1" t="s">
        <v>22</v>
      </c>
      <c r="F8" s="1" t="s">
        <v>23</v>
      </c>
      <c r="G8" s="52" t="s">
        <v>24</v>
      </c>
      <c r="H8" s="1" t="s">
        <v>25</v>
      </c>
      <c r="I8" s="1" t="s">
        <v>6</v>
      </c>
      <c r="J8" s="1" t="s">
        <v>107</v>
      </c>
    </row>
    <row r="9" spans="2:10" ht="21" customHeight="1" x14ac:dyDescent="0.15">
      <c r="B9" s="19" t="s">
        <v>35</v>
      </c>
      <c r="C9" s="57">
        <f>COUNTIF('別紙３(４)'!D7:D46,"4")</f>
        <v>0</v>
      </c>
      <c r="D9" s="57">
        <f>COUNTIF('別紙３(４)'!$D$7:$D$46,"5")</f>
        <v>0</v>
      </c>
      <c r="E9" s="57">
        <f>COUNTIF('別紙３(４)'!$D$7:$D$46,"6")</f>
        <v>0</v>
      </c>
      <c r="F9" s="57">
        <f>COUNTIF('別紙３(４)'!$D$7:$D$46,"7")</f>
        <v>0</v>
      </c>
      <c r="G9" s="57">
        <f>COUNTIF('別紙３(４)'!$D$7:$D$46,"8")</f>
        <v>0</v>
      </c>
      <c r="H9" s="57">
        <f>COUNTIF('別紙３(４)'!$D$7:$D$46,"9")</f>
        <v>0</v>
      </c>
      <c r="I9" s="57">
        <f>SUM(C9:H9)</f>
        <v>0</v>
      </c>
      <c r="J9" s="9"/>
    </row>
    <row r="10" spans="2:10" ht="24" customHeight="1" x14ac:dyDescent="0.15">
      <c r="B10" s="19" t="s">
        <v>36</v>
      </c>
      <c r="C10" s="58">
        <f>COUNTIFS('別紙３(４)'!$F$7:$F$46,"&lt;5",'別紙３(４)'!$H$7:$H$46,"&gt;3")</f>
        <v>0</v>
      </c>
      <c r="D10" s="58">
        <f>COUNTIFS('別紙３(４)'!$F$7:$F$46,"&lt;6",'別紙３(４)'!$H$7:$H$46,"&gt;4")</f>
        <v>0</v>
      </c>
      <c r="E10" s="58">
        <f>COUNTIFS('別紙３(４)'!$F$7:$F$46,"&lt;7",'別紙３(４)'!$H$7:$H$46,"&gt;5")</f>
        <v>0</v>
      </c>
      <c r="F10" s="58">
        <f>COUNTIFS('別紙３(４)'!$F$7:$F$46,"&lt;8",'別紙３(４)'!$H$7:$H$46,"&gt;6")</f>
        <v>0</v>
      </c>
      <c r="G10" s="59">
        <f>COUNTIFS('別紙３(４)'!$F$7:$F$46,"&lt;9",'別紙３(４)'!$H$7:$H$46,"&gt;7")</f>
        <v>0</v>
      </c>
      <c r="H10" s="58">
        <f>COUNTIFS('別紙３(４)'!$F$7:$F$46,"&lt;10",'別紙３(４)'!$H$7:$H$46,"&gt;8")</f>
        <v>0</v>
      </c>
      <c r="I10" s="57">
        <f>SUM(C10:H10)</f>
        <v>0</v>
      </c>
      <c r="J10" s="9"/>
    </row>
    <row r="11" spans="2:10" ht="15.75" customHeight="1" x14ac:dyDescent="0.15">
      <c r="B11" s="9" t="s">
        <v>73</v>
      </c>
      <c r="C11" s="1" t="s">
        <v>80</v>
      </c>
      <c r="D11" s="1" t="s">
        <v>81</v>
      </c>
      <c r="E11" s="1" t="s">
        <v>82</v>
      </c>
      <c r="F11" s="1" t="s">
        <v>83</v>
      </c>
      <c r="G11" s="52" t="s">
        <v>84</v>
      </c>
      <c r="H11" s="1" t="s">
        <v>105</v>
      </c>
      <c r="I11" s="1" t="s">
        <v>6</v>
      </c>
      <c r="J11" s="1" t="s">
        <v>106</v>
      </c>
    </row>
    <row r="12" spans="2:10" ht="24" customHeight="1" x14ac:dyDescent="0.15">
      <c r="B12" s="19" t="s">
        <v>35</v>
      </c>
      <c r="C12" s="57">
        <f>COUNTIF('別紙３(４)'!$D$7:$D$46,"10")</f>
        <v>0</v>
      </c>
      <c r="D12" s="57">
        <f>COUNTIF('別紙３(４)'!$D$7:$D$46,"11")</f>
        <v>0</v>
      </c>
      <c r="E12" s="57">
        <f>COUNTIF('別紙３(４)'!$D$7:$D$46,"12")</f>
        <v>0</v>
      </c>
      <c r="F12" s="57">
        <f>COUNTIF('別紙３(４)'!$D$7:$D$46,"1")</f>
        <v>0</v>
      </c>
      <c r="G12" s="57">
        <f>COUNTIF('別紙３(４)'!$D$7:$D$46,"2")</f>
        <v>0</v>
      </c>
      <c r="H12" s="57">
        <f>COUNTIF('別紙３(４)'!$D$7:$D$46,"3")</f>
        <v>0</v>
      </c>
      <c r="I12" s="57">
        <f>SUM(C12:H12)</f>
        <v>0</v>
      </c>
      <c r="J12" s="57">
        <f>I12+I9</f>
        <v>0</v>
      </c>
    </row>
    <row r="13" spans="2:10" ht="24" customHeight="1" x14ac:dyDescent="0.15">
      <c r="B13" s="19" t="s">
        <v>36</v>
      </c>
      <c r="C13" s="57">
        <f>COUNTIFS('別紙３(４)'!$F$7:$F$46,"=10",'別紙３(４)'!$H$7:$H$46,"&lt;13")</f>
        <v>0</v>
      </c>
      <c r="D13" s="57">
        <f>COUNTIFS('別紙３(４)'!$F$7:$F$46,"&lt;12",'別紙３(４)'!$H$7:$H$46,"&gt;10")+COUNTIFS('別紙３(４)'!$F$7:$F$46,"&lt;12",'別紙３(４)'!$F$7:$F$46,"&gt;9",'別紙３(４)'!$H$7:$H$46,"&lt;4")</f>
        <v>0</v>
      </c>
      <c r="E13" s="57">
        <f>COUNTIFS('別紙３(４)'!$F$7:$F$46,"&lt;13",'別紙３(４)'!$H$7:$H$46,"=12")+COUNTIFS('別紙３(４)'!$F$7:$F$46,"&gt;9",'別紙３(４)'!$F$7:$F$46,"&lt;13",'別紙３(４)'!$H$7:$H$46,"&lt;4")</f>
        <v>0</v>
      </c>
      <c r="F13" s="57">
        <f>COUNTIFS('別紙３(４)'!$F$7:$F$46,"&gt;9",'別紙３(４)'!$H$7:$H$46,"&lt;4")+COUNTIFS('別紙３(４)'!$F$7:$F$46,"=1",'別紙３(４)'!$H$7:$H$46,"&lt;4")</f>
        <v>0</v>
      </c>
      <c r="G13" s="59">
        <f>COUNTIFS('別紙３(４)'!$F$7:$F$46,"&gt;9",'別紙３(４)'!$H$7:$H$46,"&lt;4",'別紙３(４)'!$H$7:$H$46,"&gt;1")+COUNTIFS('別紙３(４)'!$F$7:$F$46,"&lt;3",'別紙３(４)'!$H$7:$H$46,"&gt;1")</f>
        <v>0</v>
      </c>
      <c r="H13" s="57">
        <f>COUNTIFS('別紙３(４)'!$F$7:$F$46,"&gt;9",'別紙３(４)'!$H$7:$H$46,"&lt;4",'別紙３(４)'!$H$7:$H$46,"&gt;2")+COUNTIFS('別紙３(４)'!$F$7:$F$46,"&lt;4",'別紙３(４)'!$H$7:$H$46,"&gt;2")</f>
        <v>0</v>
      </c>
      <c r="I13" s="57">
        <f>SUM(C13:H13)</f>
        <v>0</v>
      </c>
      <c r="J13" s="57">
        <f>I13+I10</f>
        <v>0</v>
      </c>
    </row>
    <row r="14" spans="2:10" ht="15" customHeight="1" x14ac:dyDescent="0.15">
      <c r="B14" s="20"/>
      <c r="C14" s="10"/>
      <c r="D14" s="10"/>
      <c r="E14" s="10"/>
      <c r="F14" s="10"/>
      <c r="G14" s="10"/>
      <c r="H14" s="10"/>
      <c r="I14" s="10"/>
    </row>
    <row r="15" spans="2:10" ht="24" customHeight="1" x14ac:dyDescent="0.15">
      <c r="B15" s="21" t="s">
        <v>77</v>
      </c>
      <c r="C15" s="10"/>
      <c r="D15" s="10"/>
      <c r="E15" s="10"/>
      <c r="F15" s="10"/>
      <c r="G15" s="10"/>
      <c r="H15" s="10"/>
      <c r="I15" s="10"/>
    </row>
    <row r="16" spans="2:10" ht="24" customHeight="1" x14ac:dyDescent="0.15">
      <c r="B16" s="21" t="s">
        <v>74</v>
      </c>
      <c r="C16" s="10"/>
      <c r="D16" s="10"/>
      <c r="E16" s="10"/>
      <c r="F16" s="10"/>
      <c r="G16" s="10"/>
      <c r="H16" s="10"/>
      <c r="I16" s="10"/>
    </row>
    <row r="17" spans="2:10" ht="21.75" customHeight="1" x14ac:dyDescent="0.15">
      <c r="B17" s="19"/>
      <c r="C17" s="1"/>
      <c r="D17" s="1"/>
      <c r="E17" s="12" t="s">
        <v>97</v>
      </c>
      <c r="F17" s="15"/>
      <c r="G17" s="15"/>
      <c r="H17" s="83" t="s">
        <v>55</v>
      </c>
      <c r="I17" s="87"/>
      <c r="J17" s="1" t="s">
        <v>96</v>
      </c>
    </row>
    <row r="18" spans="2:10" ht="19.5" customHeight="1" x14ac:dyDescent="0.15">
      <c r="B18" s="19" t="s">
        <v>35</v>
      </c>
      <c r="C18" s="57">
        <f>I9</f>
        <v>0</v>
      </c>
      <c r="D18" s="25" t="s">
        <v>39</v>
      </c>
      <c r="E18" s="26">
        <v>2500</v>
      </c>
      <c r="F18" s="26" t="s">
        <v>40</v>
      </c>
      <c r="G18" s="52" t="s">
        <v>95</v>
      </c>
      <c r="H18" s="58">
        <f>C18*E18</f>
        <v>0</v>
      </c>
      <c r="I18" s="27" t="s">
        <v>38</v>
      </c>
      <c r="J18" s="9"/>
    </row>
    <row r="19" spans="2:10" ht="19.5" customHeight="1" x14ac:dyDescent="0.15">
      <c r="B19" s="88" t="s">
        <v>36</v>
      </c>
      <c r="C19" s="61">
        <f>COUNTIF('別紙３(４)'!K$8,"6")+COUNTIF('別紙３(４)'!K$12,"6")+COUNTIF('別紙３(４)'!K$16,"6")+COUNTIF('別紙３(４)'!K$20,"6")+COUNTIF('別紙３(４)'!K$24,"6")+COUNTIF('別紙３(４)'!K$28,"6")+COUNTIF('別紙３(４)'!K$32,"6")+COUNTIF('別紙３(４)'!K$36,"6")+COUNTIF('別紙３(４)'!K$40,"6")+COUNTIF('別紙３(４)'!K$44,"6")</f>
        <v>0</v>
      </c>
      <c r="D19" s="25" t="s">
        <v>39</v>
      </c>
      <c r="E19" s="26">
        <v>4000</v>
      </c>
      <c r="F19" s="26" t="s">
        <v>41</v>
      </c>
      <c r="G19" s="52" t="s">
        <v>95</v>
      </c>
      <c r="H19" s="58">
        <f t="shared" ref="H19:H24" si="0">C19*E19</f>
        <v>0</v>
      </c>
      <c r="I19" s="27" t="s">
        <v>38</v>
      </c>
      <c r="J19" s="9"/>
    </row>
    <row r="20" spans="2:10" ht="19.5" customHeight="1" x14ac:dyDescent="0.15">
      <c r="B20" s="89"/>
      <c r="C20" s="61">
        <f>COUNTIF('別紙３(４)'!K$8,"5")+COUNTIF('別紙３(４)'!K$12,"5")+COUNTIF('別紙３(４)'!K$16,"5")+COUNTIF('別紙３(４)'!K$20,"5")+COUNTIF('別紙３(４)'!K$24,"5")+COUNTIF('別紙３(４)'!K$28,"5")+COUNTIF('別紙３(４)'!K$32,"5")+COUNTIF('別紙３(４)'!K$36,"5")+COUNTIF('別紙３(４)'!K$40,"5")+COUNTIF('別紙３(４)'!K$44,"5")</f>
        <v>0</v>
      </c>
      <c r="D20" s="25" t="s">
        <v>39</v>
      </c>
      <c r="E20" s="26">
        <v>4000</v>
      </c>
      <c r="F20" s="26" t="s">
        <v>42</v>
      </c>
      <c r="G20" s="52" t="s">
        <v>95</v>
      </c>
      <c r="H20" s="58">
        <f t="shared" si="0"/>
        <v>0</v>
      </c>
      <c r="I20" s="27" t="s">
        <v>38</v>
      </c>
      <c r="J20" s="9"/>
    </row>
    <row r="21" spans="2:10" ht="19.5" customHeight="1" x14ac:dyDescent="0.15">
      <c r="B21" s="89"/>
      <c r="C21" s="61">
        <f>COUNTIF('別紙３(４)'!K$8,"4")+COUNTIF('別紙３(４)'!K$12,"4")+COUNTIF('別紙３(４)'!K$16,"4")+COUNTIF('別紙３(４)'!K$20,"4")+COUNTIF('別紙３(４)'!K$24,"4")+COUNTIF('別紙３(４)'!K$28,"4")+COUNTIF('別紙３(４)'!K$32,"4")+COUNTIF('別紙３(４)'!K$36,"4")+COUNTIF('別紙３(４)'!K$40,"4")+COUNTIF('別紙３(４)'!K$44,"4")</f>
        <v>0</v>
      </c>
      <c r="D21" s="25" t="s">
        <v>39</v>
      </c>
      <c r="E21" s="26">
        <v>4000</v>
      </c>
      <c r="F21" s="26" t="s">
        <v>43</v>
      </c>
      <c r="G21" s="52" t="s">
        <v>95</v>
      </c>
      <c r="H21" s="58">
        <f t="shared" si="0"/>
        <v>0</v>
      </c>
      <c r="I21" s="27" t="s">
        <v>38</v>
      </c>
      <c r="J21" s="9"/>
    </row>
    <row r="22" spans="2:10" ht="19.5" customHeight="1" x14ac:dyDescent="0.15">
      <c r="B22" s="89"/>
      <c r="C22" s="61">
        <f>COUNTIF('別紙３(４)'!K$8,"3")+COUNTIF('別紙３(４)'!K$12,"3")+COUNTIF('別紙３(４)'!K$16,"3")+COUNTIF('別紙３(４)'!K$20,"3")+COUNTIF('別紙３(４)'!K$24,"3")+COUNTIF('別紙３(４)'!K$28,"3")+COUNTIF('別紙３(４)'!K$32,"3")+COUNTIF('別紙３(４)'!K$36,"3")+COUNTIF('別紙３(４)'!K$40,"3")+COUNTIF('別紙３(４)'!K$44,"3")</f>
        <v>0</v>
      </c>
      <c r="D22" s="25" t="s">
        <v>39</v>
      </c>
      <c r="E22" s="26">
        <v>4000</v>
      </c>
      <c r="F22" s="26" t="s">
        <v>44</v>
      </c>
      <c r="G22" s="52" t="s">
        <v>95</v>
      </c>
      <c r="H22" s="58">
        <f t="shared" si="0"/>
        <v>0</v>
      </c>
      <c r="I22" s="27" t="s">
        <v>38</v>
      </c>
      <c r="J22" s="9"/>
    </row>
    <row r="23" spans="2:10" ht="17.25" customHeight="1" x14ac:dyDescent="0.15">
      <c r="B23" s="89"/>
      <c r="C23" s="61">
        <f>COUNTIF('別紙３(４)'!K$8,"2")+COUNTIF('別紙３(４)'!K$12,"2")+COUNTIF('別紙３(４)'!K$16,"2")+COUNTIF('別紙３(４)'!K$20,"2")+COUNTIF('別紙３(４)'!K$24,"2")+COUNTIF('別紙３(４)'!K$28,"2")+COUNTIF('別紙３(４)'!K$32,"2")+COUNTIF('別紙３(４)'!K$36,"2")+COUNTIF('別紙３(４)'!K$40,"2")+COUNTIF('別紙３(４)'!K$44,"2")</f>
        <v>0</v>
      </c>
      <c r="D23" s="25" t="s">
        <v>39</v>
      </c>
      <c r="E23" s="26">
        <v>4000</v>
      </c>
      <c r="F23" s="26" t="s">
        <v>45</v>
      </c>
      <c r="G23" s="52" t="s">
        <v>95</v>
      </c>
      <c r="H23" s="58">
        <f t="shared" si="0"/>
        <v>0</v>
      </c>
      <c r="I23" s="27" t="s">
        <v>38</v>
      </c>
      <c r="J23" s="9"/>
    </row>
    <row r="24" spans="2:10" ht="17.25" customHeight="1" x14ac:dyDescent="0.15">
      <c r="B24" s="89"/>
      <c r="C24" s="61">
        <f>COUNTIF('別紙３(４)'!K$8,"1")+COUNTIF('別紙３(４)'!K$12,"1")+COUNTIF('別紙３(４)'!K$16,"1")+COUNTIF('別紙３(４)'!K$20,"1")+COUNTIF('別紙３(４)'!K$24,"1")+COUNTIF('別紙３(４)'!K$28,"1")+COUNTIF('別紙３(４)'!K$32,"1")+COUNTIF('別紙３(４)'!K$36,"1")+COUNTIF('別紙３(４)'!K$40,"1")+COUNTIF('別紙３(４)'!K$44,"1")</f>
        <v>0</v>
      </c>
      <c r="D24" s="25" t="s">
        <v>39</v>
      </c>
      <c r="E24" s="26">
        <v>4000</v>
      </c>
      <c r="F24" s="26" t="s">
        <v>46</v>
      </c>
      <c r="G24" s="52" t="s">
        <v>95</v>
      </c>
      <c r="H24" s="58">
        <f t="shared" si="0"/>
        <v>0</v>
      </c>
      <c r="I24" s="27" t="s">
        <v>38</v>
      </c>
      <c r="J24" s="9"/>
    </row>
    <row r="25" spans="2:10" ht="19.5" customHeight="1" x14ac:dyDescent="0.15">
      <c r="B25" s="22"/>
      <c r="C25" s="29" t="s">
        <v>60</v>
      </c>
      <c r="D25" s="30"/>
      <c r="E25" s="29"/>
      <c r="F25" s="28"/>
      <c r="G25" s="18"/>
      <c r="H25" s="51"/>
      <c r="I25" s="27" t="s">
        <v>38</v>
      </c>
      <c r="J25" s="9"/>
    </row>
    <row r="26" spans="2:10" ht="20.25" customHeight="1" x14ac:dyDescent="0.15">
      <c r="B26" s="17"/>
      <c r="C26" s="18" t="s">
        <v>47</v>
      </c>
      <c r="D26" s="15"/>
      <c r="E26" s="18"/>
      <c r="F26" s="18"/>
      <c r="G26" s="18"/>
      <c r="H26" s="58">
        <f>SUM(H18:H25)</f>
        <v>0</v>
      </c>
      <c r="I26" s="14" t="s">
        <v>38</v>
      </c>
      <c r="J26" s="9"/>
    </row>
    <row r="27" spans="2:10" ht="24" customHeight="1" x14ac:dyDescent="0.15">
      <c r="B27" s="10"/>
      <c r="C27" s="10"/>
      <c r="D27" s="16"/>
      <c r="E27" s="10"/>
      <c r="F27" s="10"/>
      <c r="G27" s="10"/>
      <c r="H27" s="10"/>
      <c r="I27" s="10"/>
    </row>
    <row r="28" spans="2:10" ht="24" customHeight="1" x14ac:dyDescent="0.15">
      <c r="B28" s="21" t="s">
        <v>75</v>
      </c>
      <c r="C28" s="10"/>
      <c r="D28" s="10"/>
      <c r="E28" s="10"/>
      <c r="F28" s="10"/>
      <c r="G28" s="10"/>
      <c r="H28" s="10"/>
      <c r="I28" s="10"/>
    </row>
    <row r="29" spans="2:10" ht="24" customHeight="1" x14ac:dyDescent="0.15">
      <c r="B29" s="19"/>
      <c r="C29" s="1"/>
      <c r="D29" s="1"/>
      <c r="E29" s="12" t="s">
        <v>97</v>
      </c>
      <c r="F29" s="15"/>
      <c r="G29" s="15"/>
      <c r="H29" s="83" t="s">
        <v>55</v>
      </c>
      <c r="I29" s="87"/>
      <c r="J29" s="1" t="s">
        <v>96</v>
      </c>
    </row>
    <row r="30" spans="2:10" ht="19.5" customHeight="1" x14ac:dyDescent="0.15">
      <c r="B30" s="19" t="s">
        <v>35</v>
      </c>
      <c r="C30" s="57">
        <f>I12</f>
        <v>0</v>
      </c>
      <c r="D30" s="1" t="s">
        <v>39</v>
      </c>
      <c r="E30" s="9">
        <v>2500</v>
      </c>
      <c r="F30" s="9" t="s">
        <v>40</v>
      </c>
      <c r="G30" s="52" t="s">
        <v>95</v>
      </c>
      <c r="H30" s="58">
        <f>C30*E30</f>
        <v>0</v>
      </c>
      <c r="I30" s="14" t="s">
        <v>38</v>
      </c>
      <c r="J30" s="9"/>
    </row>
    <row r="31" spans="2:10" ht="19.5" customHeight="1" x14ac:dyDescent="0.15">
      <c r="B31" s="88" t="s">
        <v>36</v>
      </c>
      <c r="C31" s="61">
        <f>COUNTIF('別紙３(４)'!K$10,"6")+COUNTIF('別紙３(４)'!K$14,"6")+COUNTIF('別紙３(４)'!K$18,"6")+COUNTIF('別紙３(４)'!K$22,"6")+COUNTIF('別紙３(４)'!K$26,"6")+COUNTIF('別紙３(４)'!K$30,"6")+COUNTIF('別紙３(４)'!K$34,"6")+COUNTIF('別紙３(４)'!K$38,"6")+COUNTIF('別紙３(４)'!K$42,"6")+COUNTIF('別紙３(４)'!K$46,"6")</f>
        <v>0</v>
      </c>
      <c r="D31" s="1" t="s">
        <v>39</v>
      </c>
      <c r="E31" s="9">
        <v>4000</v>
      </c>
      <c r="F31" s="9" t="s">
        <v>41</v>
      </c>
      <c r="G31" s="52" t="s">
        <v>95</v>
      </c>
      <c r="H31" s="58">
        <f t="shared" ref="H31:H36" si="1">C31*E31</f>
        <v>0</v>
      </c>
      <c r="I31" s="14" t="s">
        <v>38</v>
      </c>
      <c r="J31" s="9"/>
    </row>
    <row r="32" spans="2:10" ht="19.5" customHeight="1" x14ac:dyDescent="0.15">
      <c r="B32" s="89"/>
      <c r="C32" s="61">
        <f>COUNTIF('別紙３(４)'!K$10,"5")+COUNTIF('別紙３(４)'!K$14,"5")+COUNTIF('別紙３(４)'!K$18,"5")+COUNTIF('別紙３(４)'!K$22,"5")+COUNTIF('別紙３(４)'!K$26,"5")+COUNTIF('別紙３(４)'!K$30,"5")+COUNTIF('別紙３(４)'!K$34,"5")+COUNTIF('別紙３(４)'!K$38,"5")+COUNTIF('別紙３(４)'!K$42,"5")+COUNTIF('別紙３(４)'!K$46,"5")</f>
        <v>0</v>
      </c>
      <c r="D32" s="1" t="s">
        <v>39</v>
      </c>
      <c r="E32" s="9">
        <v>4000</v>
      </c>
      <c r="F32" s="9" t="s">
        <v>42</v>
      </c>
      <c r="G32" s="52" t="s">
        <v>95</v>
      </c>
      <c r="H32" s="58">
        <f t="shared" si="1"/>
        <v>0</v>
      </c>
      <c r="I32" s="14" t="s">
        <v>38</v>
      </c>
      <c r="J32" s="9"/>
    </row>
    <row r="33" spans="2:10" ht="19.5" customHeight="1" x14ac:dyDescent="0.15">
      <c r="B33" s="89"/>
      <c r="C33" s="61">
        <f>COUNTIF('別紙３(４)'!K$10,"4")+COUNTIF('別紙３(４)'!K$14,"4")+COUNTIF('別紙３(４)'!K$18,"4")+COUNTIF('別紙３(４)'!K$22,"4")+COUNTIF('別紙３(４)'!K$26,"4")+COUNTIF('別紙３(４)'!K$30,"4")+COUNTIF('別紙３(４)'!K$34,"4")+COUNTIF('別紙３(４)'!K$38,"4")+COUNTIF('別紙３(４)'!K$42,"4")+COUNTIF('別紙３(４)'!K$46,"4")</f>
        <v>0</v>
      </c>
      <c r="D33" s="1" t="s">
        <v>39</v>
      </c>
      <c r="E33" s="9">
        <v>4000</v>
      </c>
      <c r="F33" s="9" t="s">
        <v>43</v>
      </c>
      <c r="G33" s="52" t="s">
        <v>95</v>
      </c>
      <c r="H33" s="58">
        <f t="shared" si="1"/>
        <v>0</v>
      </c>
      <c r="I33" s="14" t="s">
        <v>38</v>
      </c>
      <c r="J33" s="9"/>
    </row>
    <row r="34" spans="2:10" ht="19.5" customHeight="1" x14ac:dyDescent="0.15">
      <c r="B34" s="89"/>
      <c r="C34" s="61">
        <f>COUNTIF('別紙３(４)'!K$10,"3")+COUNTIF('別紙３(４)'!K$14,"3")+COUNTIF('別紙３(４)'!K$18,"3")+COUNTIF('別紙３(４)'!K$22,"3")+COUNTIF('別紙３(４)'!K$26,"3")+COUNTIF('別紙３(４)'!K$30,"3")+COUNTIF('別紙３(４)'!K$34,"3")+COUNTIF('別紙３(４)'!K$38,"3")+COUNTIF('別紙３(４)'!K$42,"3")+COUNTIF('別紙３(４)'!K$46,"3")</f>
        <v>0</v>
      </c>
      <c r="D34" s="1" t="s">
        <v>39</v>
      </c>
      <c r="E34" s="9">
        <v>4000</v>
      </c>
      <c r="F34" s="9" t="s">
        <v>44</v>
      </c>
      <c r="G34" s="52" t="s">
        <v>95</v>
      </c>
      <c r="H34" s="58">
        <f t="shared" si="1"/>
        <v>0</v>
      </c>
      <c r="I34" s="14" t="s">
        <v>38</v>
      </c>
      <c r="J34" s="9"/>
    </row>
    <row r="35" spans="2:10" ht="19.5" customHeight="1" x14ac:dyDescent="0.15">
      <c r="B35" s="89"/>
      <c r="C35" s="61">
        <f>COUNTIF('別紙３(４)'!K$10,"2")+COUNTIF('別紙３(４)'!K$14,"2")+COUNTIF('別紙３(４)'!K$18,"2")+COUNTIF('別紙３(４)'!K$22,"2")+COUNTIF('別紙３(４)'!K$26,"2")+COUNTIF('別紙３(４)'!K$30,"2")+COUNTIF('別紙３(４)'!K$34,"2")+COUNTIF('別紙３(４)'!K$38,"2")+COUNTIF('別紙３(４)'!K$42,"2")+COUNTIF('別紙３(４)'!K$46,"2")</f>
        <v>0</v>
      </c>
      <c r="D35" s="1" t="s">
        <v>39</v>
      </c>
      <c r="E35" s="9">
        <v>4000</v>
      </c>
      <c r="F35" s="9" t="s">
        <v>45</v>
      </c>
      <c r="G35" s="52" t="s">
        <v>95</v>
      </c>
      <c r="H35" s="58">
        <f t="shared" si="1"/>
        <v>0</v>
      </c>
      <c r="I35" s="14" t="s">
        <v>38</v>
      </c>
      <c r="J35" s="9"/>
    </row>
    <row r="36" spans="2:10" ht="19.5" customHeight="1" x14ac:dyDescent="0.15">
      <c r="B36" s="89"/>
      <c r="C36" s="61">
        <f>COUNTIF('別紙３(４)'!K$10,"1")+COUNTIF('別紙３(４)'!K$14,"1")+COUNTIF('別紙３(４)'!K$18,"1")+COUNTIF('別紙３(４)'!K$22,"1")+COUNTIF('別紙３(４)'!K$26,"1")+COUNTIF('別紙３(４)'!K$30,"1")+COUNTIF('別紙３(４)'!K$34,"1")+COUNTIF('別紙３(４)'!K$38,"1")+COUNTIF('別紙３(４)'!K$42,"1")+COUNTIF('別紙３(４)'!K$46,"1")</f>
        <v>0</v>
      </c>
      <c r="D36" s="1" t="s">
        <v>39</v>
      </c>
      <c r="E36" s="9">
        <v>4000</v>
      </c>
      <c r="F36" s="9" t="s">
        <v>46</v>
      </c>
      <c r="G36" s="52" t="s">
        <v>95</v>
      </c>
      <c r="H36" s="58">
        <f t="shared" si="1"/>
        <v>0</v>
      </c>
      <c r="I36" s="14" t="s">
        <v>38</v>
      </c>
      <c r="J36" s="9"/>
    </row>
    <row r="37" spans="2:10" ht="19.5" customHeight="1" x14ac:dyDescent="0.15">
      <c r="B37" s="22"/>
      <c r="C37" s="18"/>
      <c r="D37" s="15"/>
      <c r="E37" s="18"/>
      <c r="F37" s="13"/>
      <c r="G37" s="80" t="s">
        <v>113</v>
      </c>
      <c r="H37" s="60"/>
      <c r="I37" s="14" t="s">
        <v>38</v>
      </c>
      <c r="J37" s="9"/>
    </row>
    <row r="38" spans="2:10" ht="20.25" customHeight="1" x14ac:dyDescent="0.15">
      <c r="B38" s="83" t="s">
        <v>106</v>
      </c>
      <c r="C38" s="84"/>
      <c r="D38" s="84"/>
      <c r="E38" s="84"/>
      <c r="F38" s="84"/>
      <c r="G38" s="85"/>
      <c r="H38" s="58">
        <f>SUM(H30:H37)</f>
        <v>0</v>
      </c>
      <c r="I38" s="14" t="s">
        <v>38</v>
      </c>
      <c r="J38" s="9"/>
    </row>
    <row r="39" spans="2:10" ht="24" customHeight="1" x14ac:dyDescent="0.15">
      <c r="B39" s="10"/>
      <c r="C39" s="10"/>
      <c r="D39" s="16"/>
      <c r="E39" s="10"/>
      <c r="F39" s="10"/>
      <c r="G39" s="10"/>
      <c r="H39" s="10"/>
      <c r="I39" s="10"/>
    </row>
    <row r="40" spans="2:10" ht="24" hidden="1" customHeight="1" x14ac:dyDescent="0.15">
      <c r="B40" s="11" t="s">
        <v>48</v>
      </c>
      <c r="C40" s="10"/>
      <c r="D40" s="16"/>
      <c r="E40" s="10"/>
      <c r="F40" s="10"/>
      <c r="G40" s="10"/>
      <c r="H40" s="10"/>
      <c r="I40" s="10"/>
    </row>
    <row r="41" spans="2:10" hidden="1" x14ac:dyDescent="0.15">
      <c r="B41" s="9" t="s">
        <v>26</v>
      </c>
      <c r="C41" s="1" t="s">
        <v>27</v>
      </c>
      <c r="D41" s="25" t="s">
        <v>28</v>
      </c>
      <c r="E41" s="25" t="s">
        <v>29</v>
      </c>
      <c r="F41" s="25" t="s">
        <v>30</v>
      </c>
      <c r="G41" s="25"/>
      <c r="H41" s="25" t="s">
        <v>32</v>
      </c>
      <c r="I41" s="25" t="s">
        <v>33</v>
      </c>
      <c r="J41" s="25" t="s">
        <v>34</v>
      </c>
    </row>
    <row r="42" spans="2:10" hidden="1" x14ac:dyDescent="0.15">
      <c r="B42" s="23">
        <v>1</v>
      </c>
      <c r="C42" s="24"/>
      <c r="D42" s="24"/>
      <c r="E42" s="24"/>
      <c r="F42" s="24"/>
      <c r="G42" s="24"/>
      <c r="H42" s="24"/>
      <c r="I42" s="24"/>
      <c r="J42" s="24"/>
    </row>
    <row r="43" spans="2:10" hidden="1" x14ac:dyDescent="0.15">
      <c r="B43" s="23">
        <v>2</v>
      </c>
      <c r="C43" s="24"/>
      <c r="D43" s="24"/>
      <c r="E43" s="24"/>
      <c r="F43" s="24"/>
      <c r="G43" s="24"/>
      <c r="H43" s="24"/>
      <c r="I43" s="24"/>
      <c r="J43" s="24"/>
    </row>
    <row r="44" spans="2:10" hidden="1" x14ac:dyDescent="0.15">
      <c r="B44" s="23">
        <v>3</v>
      </c>
      <c r="C44" s="24"/>
      <c r="D44" s="24"/>
      <c r="E44" s="24"/>
      <c r="F44" s="24"/>
      <c r="G44" s="24"/>
      <c r="H44" s="24"/>
      <c r="I44" s="24"/>
      <c r="J44" s="24"/>
    </row>
    <row r="45" spans="2:10" hidden="1" x14ac:dyDescent="0.15">
      <c r="B45" s="23">
        <v>4</v>
      </c>
      <c r="C45" s="24"/>
      <c r="D45" s="24"/>
      <c r="E45" s="24"/>
      <c r="F45" s="24"/>
      <c r="G45" s="24"/>
      <c r="H45" s="24"/>
      <c r="I45" s="24"/>
      <c r="J45" s="24"/>
    </row>
    <row r="46" spans="2:10" hidden="1" x14ac:dyDescent="0.15">
      <c r="B46" s="23">
        <v>5</v>
      </c>
      <c r="C46" s="24"/>
      <c r="D46" s="24"/>
      <c r="E46" s="24"/>
      <c r="F46" s="24"/>
      <c r="G46" s="24"/>
      <c r="H46" s="24"/>
      <c r="I46" s="24"/>
      <c r="J46" s="24"/>
    </row>
    <row r="47" spans="2:10" hidden="1" x14ac:dyDescent="0.15">
      <c r="B47" s="23">
        <v>6</v>
      </c>
      <c r="C47" s="24"/>
      <c r="D47" s="24"/>
      <c r="E47" s="24"/>
      <c r="F47" s="24"/>
      <c r="G47" s="24"/>
      <c r="H47" s="24"/>
      <c r="I47" s="24"/>
      <c r="J47" s="24"/>
    </row>
    <row r="48" spans="2:10" hidden="1" x14ac:dyDescent="0.15">
      <c r="B48" s="23">
        <v>7</v>
      </c>
      <c r="C48" s="24"/>
      <c r="D48" s="24"/>
      <c r="E48" s="24"/>
      <c r="F48" s="24"/>
      <c r="G48" s="24"/>
      <c r="H48" s="24"/>
      <c r="I48" s="24"/>
      <c r="J48" s="24"/>
    </row>
    <row r="49" spans="2:10" hidden="1" x14ac:dyDescent="0.15">
      <c r="B49" s="23">
        <v>8</v>
      </c>
      <c r="C49" s="24"/>
      <c r="D49" s="24"/>
      <c r="E49" s="24"/>
      <c r="F49" s="24"/>
      <c r="G49" s="24"/>
      <c r="H49" s="24"/>
      <c r="I49" s="24"/>
      <c r="J49" s="24"/>
    </row>
    <row r="50" spans="2:10" hidden="1" x14ac:dyDescent="0.15">
      <c r="B50" s="23">
        <v>9</v>
      </c>
      <c r="C50" s="24"/>
      <c r="D50" s="24"/>
      <c r="E50" s="24"/>
      <c r="F50" s="24"/>
      <c r="G50" s="24"/>
      <c r="H50" s="24"/>
      <c r="I50" s="24"/>
      <c r="J50" s="24"/>
    </row>
    <row r="51" spans="2:10" hidden="1" x14ac:dyDescent="0.15">
      <c r="B51" s="23">
        <v>10</v>
      </c>
      <c r="C51" s="24"/>
      <c r="D51" s="24"/>
      <c r="E51" s="24"/>
      <c r="F51" s="24"/>
      <c r="G51" s="24"/>
      <c r="H51" s="24"/>
      <c r="I51" s="24"/>
      <c r="J51" s="24"/>
    </row>
    <row r="52" spans="2:10" hidden="1" x14ac:dyDescent="0.15">
      <c r="B52" s="25" t="s">
        <v>58</v>
      </c>
      <c r="C52" s="26"/>
      <c r="D52" s="26"/>
      <c r="E52" s="26"/>
      <c r="F52" s="26"/>
      <c r="G52" s="26"/>
      <c r="H52" s="26"/>
      <c r="I52" s="26"/>
      <c r="J52" s="26"/>
    </row>
    <row r="53" spans="2:10" hidden="1" x14ac:dyDescent="0.15">
      <c r="B53" s="1" t="s">
        <v>57</v>
      </c>
      <c r="C53" s="9"/>
      <c r="D53" s="26"/>
      <c r="E53" s="26"/>
      <c r="F53" s="26"/>
      <c r="G53" s="26"/>
      <c r="H53" s="26"/>
      <c r="I53" s="26"/>
      <c r="J53" s="26"/>
    </row>
    <row r="54" spans="2:10" hidden="1" x14ac:dyDescent="0.15">
      <c r="B54" s="1" t="s">
        <v>6</v>
      </c>
      <c r="C54" s="9"/>
      <c r="D54" s="26"/>
      <c r="E54" s="26"/>
      <c r="F54" s="26"/>
      <c r="G54" s="26"/>
      <c r="H54" s="26"/>
      <c r="I54" s="26"/>
      <c r="J54" s="26"/>
    </row>
    <row r="55" spans="2:10" hidden="1" x14ac:dyDescent="0.15">
      <c r="B55" t="s">
        <v>49</v>
      </c>
    </row>
    <row r="56" spans="2:10" hidden="1" x14ac:dyDescent="0.15">
      <c r="B56" t="s">
        <v>51</v>
      </c>
    </row>
    <row r="57" spans="2:10" hidden="1" x14ac:dyDescent="0.15">
      <c r="B57" t="s">
        <v>53</v>
      </c>
    </row>
    <row r="58" spans="2:10" hidden="1" x14ac:dyDescent="0.15">
      <c r="B58" t="s">
        <v>50</v>
      </c>
    </row>
    <row r="59" spans="2:10" hidden="1" x14ac:dyDescent="0.15">
      <c r="B59" t="s">
        <v>53</v>
      </c>
    </row>
    <row r="60" spans="2:10" hidden="1" x14ac:dyDescent="0.15">
      <c r="B60" t="s">
        <v>52</v>
      </c>
    </row>
    <row r="61" spans="2:10" hidden="1" x14ac:dyDescent="0.15">
      <c r="B61" t="s">
        <v>54</v>
      </c>
    </row>
    <row r="62" spans="2:10" hidden="1" x14ac:dyDescent="0.15">
      <c r="B62" t="s">
        <v>56</v>
      </c>
    </row>
    <row r="63" spans="2:10" hidden="1" x14ac:dyDescent="0.15">
      <c r="B63" t="s">
        <v>59</v>
      </c>
    </row>
  </sheetData>
  <mergeCells count="6">
    <mergeCell ref="B38:G38"/>
    <mergeCell ref="C2:I2"/>
    <mergeCell ref="H17:I17"/>
    <mergeCell ref="B19:B24"/>
    <mergeCell ref="H29:I29"/>
    <mergeCell ref="B31:B36"/>
  </mergeCells>
  <phoneticPr fontId="2"/>
  <dataValidations disablePrompts="1" count="2">
    <dataValidation type="list" allowBlank="1" showInputMessage="1" showErrorMessage="1" sqref="I4">
      <formula1>"年４月１日現在,年２月１日現在,年３月31日現在"</formula1>
    </dataValidation>
    <dataValidation operator="greaterThanOrEqual" allowBlank="1" showInputMessage="1" showErrorMessage="1" sqref="H4"/>
  </dataValidation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view="pageBreakPreview" zoomScale="75" zoomScaleNormal="100" zoomScaleSheetLayoutView="75" workbookViewId="0">
      <selection activeCell="N11" sqref="N11"/>
    </sheetView>
  </sheetViews>
  <sheetFormatPr defaultRowHeight="13.5" x14ac:dyDescent="0.15"/>
  <cols>
    <col min="1" max="1" width="5.5" customWidth="1"/>
    <col min="2" max="3" width="4.5" customWidth="1"/>
  </cols>
  <sheetData>
    <row r="1" spans="2:11" x14ac:dyDescent="0.15">
      <c r="B1" s="11" t="s">
        <v>115</v>
      </c>
      <c r="C1" s="11"/>
      <c r="D1" s="10"/>
      <c r="E1" s="16"/>
      <c r="F1" s="10"/>
      <c r="G1" s="10"/>
      <c r="H1" s="10"/>
      <c r="I1" s="10"/>
      <c r="J1" s="10"/>
    </row>
    <row r="2" spans="2:11" x14ac:dyDescent="0.15">
      <c r="B2" s="83" t="s">
        <v>26</v>
      </c>
      <c r="C2" s="85"/>
      <c r="D2" s="1" t="s">
        <v>27</v>
      </c>
      <c r="E2" s="25" t="s">
        <v>28</v>
      </c>
      <c r="F2" s="25" t="s">
        <v>29</v>
      </c>
      <c r="G2" s="25" t="s">
        <v>30</v>
      </c>
      <c r="H2" s="25" t="s">
        <v>31</v>
      </c>
      <c r="I2" s="25" t="s">
        <v>32</v>
      </c>
      <c r="J2" s="25" t="s">
        <v>33</v>
      </c>
      <c r="K2" s="25" t="s">
        <v>34</v>
      </c>
    </row>
    <row r="3" spans="2:11" x14ac:dyDescent="0.15">
      <c r="B3" s="90">
        <v>1</v>
      </c>
      <c r="C3" s="91"/>
      <c r="D3" s="81" t="s">
        <v>123</v>
      </c>
      <c r="E3" s="81"/>
      <c r="F3" s="81"/>
      <c r="G3" s="81"/>
      <c r="H3" s="81"/>
      <c r="I3" s="81"/>
      <c r="J3" s="81"/>
      <c r="K3" s="81"/>
    </row>
    <row r="4" spans="2:11" x14ac:dyDescent="0.15">
      <c r="B4" s="90">
        <v>2</v>
      </c>
      <c r="C4" s="91"/>
      <c r="D4" s="81"/>
      <c r="E4" s="81"/>
      <c r="F4" s="81"/>
      <c r="G4" s="81"/>
      <c r="H4" s="81"/>
      <c r="I4" s="81"/>
      <c r="J4" s="81"/>
      <c r="K4" s="81"/>
    </row>
    <row r="5" spans="2:11" x14ac:dyDescent="0.15">
      <c r="B5" s="90">
        <v>3</v>
      </c>
      <c r="C5" s="91"/>
      <c r="D5" s="81"/>
      <c r="E5" s="81"/>
      <c r="F5" s="81"/>
      <c r="G5" s="81"/>
      <c r="H5" s="81"/>
      <c r="I5" s="81"/>
      <c r="J5" s="81"/>
      <c r="K5" s="81"/>
    </row>
    <row r="6" spans="2:11" x14ac:dyDescent="0.15">
      <c r="B6" s="90">
        <v>4</v>
      </c>
      <c r="C6" s="91"/>
      <c r="D6" s="81"/>
      <c r="E6" s="81"/>
      <c r="F6" s="81"/>
      <c r="G6" s="81"/>
      <c r="H6" s="81"/>
      <c r="I6" s="81"/>
      <c r="J6" s="81"/>
      <c r="K6" s="81"/>
    </row>
    <row r="7" spans="2:11" x14ac:dyDescent="0.15">
      <c r="B7" s="90">
        <v>5</v>
      </c>
      <c r="C7" s="91"/>
      <c r="D7" s="81"/>
      <c r="E7" s="81"/>
      <c r="F7" s="81"/>
      <c r="G7" s="81"/>
      <c r="H7" s="81"/>
      <c r="I7" s="81"/>
      <c r="J7" s="81"/>
      <c r="K7" s="81"/>
    </row>
    <row r="8" spans="2:11" x14ac:dyDescent="0.15">
      <c r="B8" s="90">
        <v>6</v>
      </c>
      <c r="C8" s="91"/>
      <c r="D8" s="81"/>
      <c r="E8" s="81"/>
      <c r="F8" s="81"/>
      <c r="G8" s="81"/>
      <c r="H8" s="81"/>
      <c r="I8" s="81"/>
      <c r="J8" s="81"/>
      <c r="K8" s="81"/>
    </row>
    <row r="9" spans="2:11" x14ac:dyDescent="0.15">
      <c r="B9" s="90">
        <v>7</v>
      </c>
      <c r="C9" s="91"/>
      <c r="D9" s="81"/>
      <c r="E9" s="81"/>
      <c r="F9" s="81"/>
      <c r="G9" s="81"/>
      <c r="H9" s="81"/>
      <c r="I9" s="81"/>
      <c r="J9" s="81"/>
      <c r="K9" s="81"/>
    </row>
    <row r="10" spans="2:11" x14ac:dyDescent="0.15">
      <c r="B10" s="90">
        <v>8</v>
      </c>
      <c r="C10" s="91"/>
      <c r="D10" s="81"/>
      <c r="E10" s="81"/>
      <c r="F10" s="81"/>
      <c r="G10" s="81"/>
      <c r="H10" s="81"/>
      <c r="I10" s="81"/>
      <c r="J10" s="81"/>
      <c r="K10" s="81"/>
    </row>
    <row r="11" spans="2:11" x14ac:dyDescent="0.15">
      <c r="B11" s="90">
        <v>9</v>
      </c>
      <c r="C11" s="91"/>
      <c r="D11" s="81"/>
      <c r="E11" s="81"/>
      <c r="F11" s="81"/>
      <c r="G11" s="81"/>
      <c r="H11" s="81"/>
      <c r="I11" s="81"/>
      <c r="J11" s="81"/>
      <c r="K11" s="81"/>
    </row>
    <row r="12" spans="2:11" x14ac:dyDescent="0.15">
      <c r="B12" s="90">
        <v>10</v>
      </c>
      <c r="C12" s="91"/>
      <c r="D12" s="81"/>
      <c r="E12" s="81"/>
      <c r="F12" s="81"/>
      <c r="G12" s="81"/>
      <c r="H12" s="81"/>
      <c r="I12" s="81"/>
      <c r="J12" s="81"/>
      <c r="K12" s="81"/>
    </row>
    <row r="13" spans="2:11" x14ac:dyDescent="0.15">
      <c r="B13" s="83" t="s">
        <v>6</v>
      </c>
      <c r="C13" s="85"/>
      <c r="D13" s="9">
        <f>COUNTA(D3:D12)</f>
        <v>1</v>
      </c>
      <c r="E13" s="9">
        <f t="shared" ref="E13:K13" si="0">COUNTA(E3:E12)</f>
        <v>0</v>
      </c>
      <c r="F13" s="9">
        <f t="shared" si="0"/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</row>
    <row r="14" spans="2:11" x14ac:dyDescent="0.15">
      <c r="B14" s="82" t="s">
        <v>116</v>
      </c>
      <c r="C14" s="82"/>
      <c r="D14" s="10"/>
      <c r="E14" s="10"/>
      <c r="F14" s="10"/>
      <c r="G14" s="10"/>
      <c r="H14" s="10"/>
      <c r="I14" s="10"/>
      <c r="J14" s="10"/>
      <c r="K14" s="10"/>
    </row>
    <row r="15" spans="2:11" x14ac:dyDescent="0.15">
      <c r="C15" t="s">
        <v>120</v>
      </c>
    </row>
    <row r="16" spans="2:11" x14ac:dyDescent="0.15">
      <c r="C16" t="s">
        <v>117</v>
      </c>
    </row>
    <row r="17" spans="2:11" x14ac:dyDescent="0.15">
      <c r="C17" t="s">
        <v>53</v>
      </c>
    </row>
    <row r="18" spans="2:11" x14ac:dyDescent="0.15">
      <c r="C18" t="s">
        <v>118</v>
      </c>
    </row>
    <row r="19" spans="2:11" x14ac:dyDescent="0.15">
      <c r="C19" t="s">
        <v>53</v>
      </c>
    </row>
    <row r="20" spans="2:11" x14ac:dyDescent="0.15">
      <c r="C20" t="s">
        <v>119</v>
      </c>
    </row>
    <row r="21" spans="2:11" x14ac:dyDescent="0.15">
      <c r="C21" t="s">
        <v>54</v>
      </c>
    </row>
    <row r="22" spans="2:11" x14ac:dyDescent="0.15">
      <c r="B22" t="s">
        <v>121</v>
      </c>
    </row>
    <row r="23" spans="2:11" x14ac:dyDescent="0.15">
      <c r="B23" s="73" t="s">
        <v>122</v>
      </c>
      <c r="C23" s="73"/>
      <c r="D23" s="73"/>
      <c r="E23" s="73"/>
      <c r="F23" s="73"/>
      <c r="G23" s="73"/>
      <c r="H23" s="73"/>
      <c r="I23" s="73"/>
      <c r="J23" s="73"/>
      <c r="K23" s="73"/>
    </row>
  </sheetData>
  <mergeCells count="12">
    <mergeCell ref="B13:C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phoneticPr fontId="2"/>
  <dataValidations disablePrompts="1" count="1">
    <dataValidation type="list" allowBlank="1" showInputMessage="1" showErrorMessage="1" sqref="D3:K12">
      <formula1>"○"</formula1>
    </dataValidation>
  </dataValidations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51"/>
  <sheetViews>
    <sheetView view="pageBreakPreview" topLeftCell="A37" zoomScaleNormal="100" zoomScaleSheetLayoutView="100" workbookViewId="0">
      <selection activeCell="J55" sqref="J55"/>
    </sheetView>
  </sheetViews>
  <sheetFormatPr defaultRowHeight="13.5" x14ac:dyDescent="0.15"/>
  <cols>
    <col min="1" max="1" width="3.75" customWidth="1"/>
    <col min="3" max="3" width="12.5" customWidth="1"/>
    <col min="4" max="4" width="7.5" customWidth="1"/>
    <col min="5" max="5" width="5" customWidth="1"/>
    <col min="6" max="8" width="3.75" customWidth="1"/>
    <col min="9" max="9" width="3.125" customWidth="1"/>
    <col min="10" max="10" width="8.75" customWidth="1"/>
    <col min="11" max="11" width="3.125" customWidth="1"/>
    <col min="12" max="12" width="3.75" customWidth="1"/>
    <col min="13" max="13" width="11.25" customWidth="1"/>
    <col min="14" max="14" width="11.125" customWidth="1"/>
  </cols>
  <sheetData>
    <row r="1" spans="1:14" x14ac:dyDescent="0.15">
      <c r="A1" s="41" t="s">
        <v>78</v>
      </c>
      <c r="B1" s="41"/>
      <c r="C1" s="41"/>
      <c r="D1" s="41"/>
      <c r="E1" s="41"/>
      <c r="F1" s="41"/>
      <c r="G1" s="41"/>
      <c r="H1" s="42"/>
    </row>
    <row r="2" spans="1:14" ht="21" x14ac:dyDescent="0.15">
      <c r="A2" s="129" t="s">
        <v>114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17.25" x14ac:dyDescent="0.15">
      <c r="A3" s="41"/>
      <c r="B3" s="41"/>
      <c r="C3" s="41"/>
      <c r="D3" s="41"/>
      <c r="E3" s="75" t="s">
        <v>103</v>
      </c>
      <c r="F3" s="76"/>
      <c r="G3" s="76" t="s">
        <v>112</v>
      </c>
      <c r="H3" s="77"/>
      <c r="I3" s="55"/>
      <c r="J3" s="74" t="s">
        <v>111</v>
      </c>
      <c r="K3" s="72"/>
      <c r="L3" s="72"/>
      <c r="M3" s="72"/>
      <c r="N3" s="72"/>
    </row>
    <row r="4" spans="1:14" ht="17.25" x14ac:dyDescent="0.15">
      <c r="E4" s="65" t="s">
        <v>12</v>
      </c>
      <c r="F4" s="78"/>
      <c r="G4" s="78"/>
      <c r="H4" s="79"/>
      <c r="I4" s="72"/>
      <c r="J4" s="72"/>
      <c r="K4" s="72"/>
      <c r="L4" s="72"/>
      <c r="M4" s="72"/>
      <c r="N4" s="72"/>
    </row>
    <row r="5" spans="1:14" ht="13.5" customHeight="1" x14ac:dyDescent="0.15">
      <c r="A5" s="131" t="s">
        <v>0</v>
      </c>
      <c r="B5" s="111" t="s">
        <v>14</v>
      </c>
      <c r="C5" s="123" t="s">
        <v>1</v>
      </c>
      <c r="D5" s="119" t="s">
        <v>2</v>
      </c>
      <c r="E5" s="99"/>
      <c r="F5" s="119" t="s">
        <v>8</v>
      </c>
      <c r="G5" s="101"/>
      <c r="H5" s="101"/>
      <c r="I5" s="99"/>
      <c r="J5" s="125" t="s">
        <v>3</v>
      </c>
      <c r="K5" s="126"/>
      <c r="L5" s="127"/>
      <c r="M5" s="113" t="s">
        <v>4</v>
      </c>
      <c r="N5" s="132" t="s">
        <v>9</v>
      </c>
    </row>
    <row r="6" spans="1:14" x14ac:dyDescent="0.15">
      <c r="A6" s="131"/>
      <c r="B6" s="112"/>
      <c r="C6" s="124"/>
      <c r="D6" s="120"/>
      <c r="E6" s="121"/>
      <c r="F6" s="120"/>
      <c r="G6" s="122"/>
      <c r="H6" s="122"/>
      <c r="I6" s="121"/>
      <c r="J6" s="128" t="s">
        <v>5</v>
      </c>
      <c r="K6" s="102"/>
      <c r="L6" s="100"/>
      <c r="M6" s="114"/>
      <c r="N6" s="133"/>
    </row>
    <row r="7" spans="1:14" x14ac:dyDescent="0.15">
      <c r="A7" s="117">
        <v>1</v>
      </c>
      <c r="B7" s="117" t="s">
        <v>13</v>
      </c>
      <c r="C7" s="94"/>
      <c r="D7" s="97"/>
      <c r="E7" s="101" t="s">
        <v>61</v>
      </c>
      <c r="F7" s="97"/>
      <c r="G7" s="101" t="s">
        <v>85</v>
      </c>
      <c r="H7" s="103"/>
      <c r="I7" s="99" t="s">
        <v>61</v>
      </c>
      <c r="J7" s="108" t="s">
        <v>11</v>
      </c>
      <c r="K7" s="109"/>
      <c r="L7" s="110"/>
      <c r="M7" s="92">
        <f>IF(D7="",(4000*K8),(2500+4000*K8))</f>
        <v>0</v>
      </c>
      <c r="N7" s="115">
        <f>IF(OR(D7="",D7="　"),(4000*K8+M7+M8),(2500+4000*K8+M7+M8))</f>
        <v>0</v>
      </c>
    </row>
    <row r="8" spans="1:14" x14ac:dyDescent="0.15">
      <c r="A8" s="130"/>
      <c r="B8" s="118"/>
      <c r="C8" s="95"/>
      <c r="D8" s="98"/>
      <c r="E8" s="102"/>
      <c r="F8" s="98"/>
      <c r="G8" s="102"/>
      <c r="H8" s="104"/>
      <c r="I8" s="102"/>
      <c r="J8" s="53" t="s">
        <v>86</v>
      </c>
      <c r="K8" s="62" t="str">
        <f t="shared" ref="K8:K46" si="0">IF(OR(F7="　",F7=""),"0",MOD(H7-F7,12)+1)</f>
        <v>0</v>
      </c>
      <c r="L8" s="44" t="s">
        <v>87</v>
      </c>
      <c r="M8" s="93"/>
      <c r="N8" s="116"/>
    </row>
    <row r="9" spans="1:14" x14ac:dyDescent="0.15">
      <c r="A9" s="130"/>
      <c r="B9" s="117" t="s">
        <v>18</v>
      </c>
      <c r="C9" s="95"/>
      <c r="D9" s="97"/>
      <c r="E9" s="99" t="s">
        <v>61</v>
      </c>
      <c r="F9" s="97" t="s">
        <v>98</v>
      </c>
      <c r="G9" s="101" t="s">
        <v>85</v>
      </c>
      <c r="H9" s="103" t="s">
        <v>98</v>
      </c>
      <c r="I9" s="99" t="s">
        <v>61</v>
      </c>
      <c r="J9" s="108" t="s">
        <v>11</v>
      </c>
      <c r="K9" s="109"/>
      <c r="L9" s="110"/>
      <c r="M9" s="92">
        <f t="shared" ref="M9" si="1">IF(D9="",(4000*K10),(2500+4000*K10))</f>
        <v>0</v>
      </c>
      <c r="N9" s="115">
        <f>IF(OR(D9="",D9="　"),(4000*K10+M9+M10),(2500+4000*K10+M9+M10))</f>
        <v>0</v>
      </c>
    </row>
    <row r="10" spans="1:14" x14ac:dyDescent="0.15">
      <c r="A10" s="118"/>
      <c r="B10" s="118"/>
      <c r="C10" s="96"/>
      <c r="D10" s="98"/>
      <c r="E10" s="100"/>
      <c r="F10" s="98"/>
      <c r="G10" s="102"/>
      <c r="H10" s="104"/>
      <c r="I10" s="100"/>
      <c r="J10" s="53" t="s">
        <v>86</v>
      </c>
      <c r="K10" s="62" t="str">
        <f t="shared" si="0"/>
        <v>0</v>
      </c>
      <c r="L10" s="44" t="s">
        <v>87</v>
      </c>
      <c r="M10" s="93"/>
      <c r="N10" s="116"/>
    </row>
    <row r="11" spans="1:14" x14ac:dyDescent="0.15">
      <c r="A11" s="117">
        <v>2</v>
      </c>
      <c r="B11" s="117" t="s">
        <v>13</v>
      </c>
      <c r="C11" s="94"/>
      <c r="D11" s="97"/>
      <c r="E11" s="99" t="s">
        <v>61</v>
      </c>
      <c r="F11" s="97" t="s">
        <v>98</v>
      </c>
      <c r="G11" s="101" t="s">
        <v>85</v>
      </c>
      <c r="H11" s="103" t="s">
        <v>98</v>
      </c>
      <c r="I11" s="99" t="s">
        <v>61</v>
      </c>
      <c r="J11" s="108" t="s">
        <v>11</v>
      </c>
      <c r="K11" s="109"/>
      <c r="L11" s="110"/>
      <c r="M11" s="92">
        <f t="shared" ref="M11" si="2">IF(D11="",(4000*K12),(2500+4000*K12))</f>
        <v>0</v>
      </c>
      <c r="N11" s="115">
        <f t="shared" ref="N11" si="3">IF(OR(D11="",D11="　"),(4000*K12+M11+M12),(2500+4000*K12+M11+M12))</f>
        <v>0</v>
      </c>
    </row>
    <row r="12" spans="1:14" x14ac:dyDescent="0.15">
      <c r="A12" s="130"/>
      <c r="B12" s="118"/>
      <c r="C12" s="95"/>
      <c r="D12" s="98"/>
      <c r="E12" s="100"/>
      <c r="F12" s="98"/>
      <c r="G12" s="102"/>
      <c r="H12" s="104"/>
      <c r="I12" s="100"/>
      <c r="J12" s="53" t="s">
        <v>86</v>
      </c>
      <c r="K12" s="62" t="str">
        <f t="shared" si="0"/>
        <v>0</v>
      </c>
      <c r="L12" s="44" t="s">
        <v>87</v>
      </c>
      <c r="M12" s="93"/>
      <c r="N12" s="116"/>
    </row>
    <row r="13" spans="1:14" x14ac:dyDescent="0.15">
      <c r="A13" s="130"/>
      <c r="B13" s="117" t="s">
        <v>18</v>
      </c>
      <c r="C13" s="95"/>
      <c r="D13" s="97"/>
      <c r="E13" s="99" t="s">
        <v>61</v>
      </c>
      <c r="F13" s="97" t="s">
        <v>98</v>
      </c>
      <c r="G13" s="101" t="s">
        <v>85</v>
      </c>
      <c r="H13" s="103" t="s">
        <v>98</v>
      </c>
      <c r="I13" s="99" t="s">
        <v>61</v>
      </c>
      <c r="J13" s="108" t="s">
        <v>11</v>
      </c>
      <c r="K13" s="109"/>
      <c r="L13" s="110"/>
      <c r="M13" s="92">
        <f t="shared" ref="M13" si="4">IF(D13="",(4000*K14),(2500+4000*K14))</f>
        <v>0</v>
      </c>
      <c r="N13" s="115">
        <f t="shared" ref="N13" si="5">IF(OR(D13="",D13="　"),(4000*K14+M13+M14),(2500+4000*K14+M13+M14))</f>
        <v>0</v>
      </c>
    </row>
    <row r="14" spans="1:14" x14ac:dyDescent="0.15">
      <c r="A14" s="118"/>
      <c r="B14" s="118"/>
      <c r="C14" s="96"/>
      <c r="D14" s="98"/>
      <c r="E14" s="100"/>
      <c r="F14" s="98"/>
      <c r="G14" s="102"/>
      <c r="H14" s="104"/>
      <c r="I14" s="100"/>
      <c r="J14" s="53" t="s">
        <v>86</v>
      </c>
      <c r="K14" s="62" t="str">
        <f t="shared" si="0"/>
        <v>0</v>
      </c>
      <c r="L14" s="44" t="s">
        <v>87</v>
      </c>
      <c r="M14" s="93"/>
      <c r="N14" s="116"/>
    </row>
    <row r="15" spans="1:14" x14ac:dyDescent="0.15">
      <c r="A15" s="117">
        <v>3</v>
      </c>
      <c r="B15" s="117" t="s">
        <v>13</v>
      </c>
      <c r="C15" s="94"/>
      <c r="D15" s="97"/>
      <c r="E15" s="99" t="s">
        <v>61</v>
      </c>
      <c r="F15" s="97" t="s">
        <v>98</v>
      </c>
      <c r="G15" s="101" t="s">
        <v>85</v>
      </c>
      <c r="H15" s="103" t="s">
        <v>98</v>
      </c>
      <c r="I15" s="99" t="s">
        <v>61</v>
      </c>
      <c r="J15" s="108" t="s">
        <v>11</v>
      </c>
      <c r="K15" s="109"/>
      <c r="L15" s="110"/>
      <c r="M15" s="92">
        <f t="shared" ref="M15" si="6">IF(D15="",(4000*K16),(2500+4000*K16))</f>
        <v>0</v>
      </c>
      <c r="N15" s="115">
        <f t="shared" ref="N15" si="7">IF(OR(D15="",D15="　"),(4000*K16+M15+M16),(2500+4000*K16+M15+M16))</f>
        <v>0</v>
      </c>
    </row>
    <row r="16" spans="1:14" x14ac:dyDescent="0.15">
      <c r="A16" s="130"/>
      <c r="B16" s="118"/>
      <c r="C16" s="95"/>
      <c r="D16" s="98"/>
      <c r="E16" s="100"/>
      <c r="F16" s="98"/>
      <c r="G16" s="102"/>
      <c r="H16" s="104"/>
      <c r="I16" s="100"/>
      <c r="J16" s="53" t="s">
        <v>86</v>
      </c>
      <c r="K16" s="62" t="str">
        <f t="shared" si="0"/>
        <v>0</v>
      </c>
      <c r="L16" s="44" t="s">
        <v>87</v>
      </c>
      <c r="M16" s="93"/>
      <c r="N16" s="116"/>
    </row>
    <row r="17" spans="1:14" x14ac:dyDescent="0.15">
      <c r="A17" s="130"/>
      <c r="B17" s="117" t="s">
        <v>18</v>
      </c>
      <c r="C17" s="95"/>
      <c r="D17" s="97"/>
      <c r="E17" s="99" t="s">
        <v>61</v>
      </c>
      <c r="F17" s="97" t="s">
        <v>98</v>
      </c>
      <c r="G17" s="101" t="s">
        <v>85</v>
      </c>
      <c r="H17" s="103" t="s">
        <v>98</v>
      </c>
      <c r="I17" s="99" t="s">
        <v>61</v>
      </c>
      <c r="J17" s="108" t="s">
        <v>11</v>
      </c>
      <c r="K17" s="109"/>
      <c r="L17" s="110"/>
      <c r="M17" s="92">
        <f t="shared" ref="M17" si="8">IF(D17="",(4000*K18),(2500+4000*K18))</f>
        <v>0</v>
      </c>
      <c r="N17" s="115">
        <f t="shared" ref="N17" si="9">IF(OR(D17="",D17="　"),(4000*K18+M17+M18),(2500+4000*K18+M17+M18))</f>
        <v>0</v>
      </c>
    </row>
    <row r="18" spans="1:14" x14ac:dyDescent="0.15">
      <c r="A18" s="118"/>
      <c r="B18" s="118"/>
      <c r="C18" s="96"/>
      <c r="D18" s="98"/>
      <c r="E18" s="100"/>
      <c r="F18" s="98"/>
      <c r="G18" s="102"/>
      <c r="H18" s="104"/>
      <c r="I18" s="100"/>
      <c r="J18" s="53" t="s">
        <v>86</v>
      </c>
      <c r="K18" s="62" t="str">
        <f t="shared" si="0"/>
        <v>0</v>
      </c>
      <c r="L18" s="44" t="s">
        <v>87</v>
      </c>
      <c r="M18" s="93"/>
      <c r="N18" s="116"/>
    </row>
    <row r="19" spans="1:14" x14ac:dyDescent="0.15">
      <c r="A19" s="117">
        <v>4</v>
      </c>
      <c r="B19" s="117" t="s">
        <v>13</v>
      </c>
      <c r="C19" s="94"/>
      <c r="D19" s="97"/>
      <c r="E19" s="99" t="s">
        <v>61</v>
      </c>
      <c r="F19" s="97" t="s">
        <v>98</v>
      </c>
      <c r="G19" s="101" t="s">
        <v>85</v>
      </c>
      <c r="H19" s="103" t="s">
        <v>98</v>
      </c>
      <c r="I19" s="99" t="s">
        <v>61</v>
      </c>
      <c r="J19" s="108" t="s">
        <v>11</v>
      </c>
      <c r="K19" s="109"/>
      <c r="L19" s="110"/>
      <c r="M19" s="92">
        <f t="shared" ref="M19" si="10">IF(D19="",(4000*K20),(2500+4000*K20))</f>
        <v>0</v>
      </c>
      <c r="N19" s="115">
        <f t="shared" ref="N19" si="11">IF(OR(D19="",D19="　"),(4000*K20+M19+M20),(2500+4000*K20+M19+M20))</f>
        <v>0</v>
      </c>
    </row>
    <row r="20" spans="1:14" x14ac:dyDescent="0.15">
      <c r="A20" s="130"/>
      <c r="B20" s="118"/>
      <c r="C20" s="95"/>
      <c r="D20" s="98"/>
      <c r="E20" s="100"/>
      <c r="F20" s="98"/>
      <c r="G20" s="102"/>
      <c r="H20" s="104"/>
      <c r="I20" s="100"/>
      <c r="J20" s="53" t="s">
        <v>86</v>
      </c>
      <c r="K20" s="62" t="str">
        <f t="shared" si="0"/>
        <v>0</v>
      </c>
      <c r="L20" s="44" t="s">
        <v>87</v>
      </c>
      <c r="M20" s="93"/>
      <c r="N20" s="116"/>
    </row>
    <row r="21" spans="1:14" x14ac:dyDescent="0.15">
      <c r="A21" s="130"/>
      <c r="B21" s="117" t="s">
        <v>18</v>
      </c>
      <c r="C21" s="95"/>
      <c r="D21" s="97"/>
      <c r="E21" s="99" t="s">
        <v>61</v>
      </c>
      <c r="F21" s="97" t="s">
        <v>98</v>
      </c>
      <c r="G21" s="101" t="s">
        <v>85</v>
      </c>
      <c r="H21" s="103" t="s">
        <v>98</v>
      </c>
      <c r="I21" s="99" t="s">
        <v>61</v>
      </c>
      <c r="J21" s="108" t="s">
        <v>11</v>
      </c>
      <c r="K21" s="109"/>
      <c r="L21" s="110"/>
      <c r="M21" s="92">
        <f t="shared" ref="M21" si="12">IF(D21="",(4000*K22),(2500+4000*K22))</f>
        <v>0</v>
      </c>
      <c r="N21" s="115">
        <f t="shared" ref="N21" si="13">IF(OR(D21="",D21="　"),(4000*K22+M21+M22),(2500+4000*K22+M21+M22))</f>
        <v>0</v>
      </c>
    </row>
    <row r="22" spans="1:14" x14ac:dyDescent="0.15">
      <c r="A22" s="118"/>
      <c r="B22" s="118"/>
      <c r="C22" s="96"/>
      <c r="D22" s="98"/>
      <c r="E22" s="100"/>
      <c r="F22" s="98"/>
      <c r="G22" s="102"/>
      <c r="H22" s="104"/>
      <c r="I22" s="100"/>
      <c r="J22" s="53" t="s">
        <v>86</v>
      </c>
      <c r="K22" s="62" t="str">
        <f t="shared" si="0"/>
        <v>0</v>
      </c>
      <c r="L22" s="44" t="s">
        <v>87</v>
      </c>
      <c r="M22" s="93"/>
      <c r="N22" s="116"/>
    </row>
    <row r="23" spans="1:14" x14ac:dyDescent="0.15">
      <c r="A23" s="117">
        <v>5</v>
      </c>
      <c r="B23" s="117" t="s">
        <v>13</v>
      </c>
      <c r="C23" s="94"/>
      <c r="D23" s="97"/>
      <c r="E23" s="99" t="s">
        <v>61</v>
      </c>
      <c r="F23" s="97" t="s">
        <v>98</v>
      </c>
      <c r="G23" s="101" t="s">
        <v>85</v>
      </c>
      <c r="H23" s="103" t="s">
        <v>98</v>
      </c>
      <c r="I23" s="99" t="s">
        <v>61</v>
      </c>
      <c r="J23" s="108" t="s">
        <v>11</v>
      </c>
      <c r="K23" s="109"/>
      <c r="L23" s="110"/>
      <c r="M23" s="92">
        <f t="shared" ref="M23" si="14">IF(D23="",(4000*K24),(2500+4000*K24))</f>
        <v>0</v>
      </c>
      <c r="N23" s="115">
        <f t="shared" ref="N23" si="15">IF(OR(D23="",D23="　"),(4000*K24+M23+M24),(2500+4000*K24+M23+M24))</f>
        <v>0</v>
      </c>
    </row>
    <row r="24" spans="1:14" x14ac:dyDescent="0.15">
      <c r="A24" s="130"/>
      <c r="B24" s="118"/>
      <c r="C24" s="95"/>
      <c r="D24" s="98"/>
      <c r="E24" s="100"/>
      <c r="F24" s="98"/>
      <c r="G24" s="102"/>
      <c r="H24" s="104"/>
      <c r="I24" s="100"/>
      <c r="J24" s="53" t="s">
        <v>86</v>
      </c>
      <c r="K24" s="62" t="str">
        <f t="shared" si="0"/>
        <v>0</v>
      </c>
      <c r="L24" s="44" t="s">
        <v>87</v>
      </c>
      <c r="M24" s="93"/>
      <c r="N24" s="116"/>
    </row>
    <row r="25" spans="1:14" x14ac:dyDescent="0.15">
      <c r="A25" s="130"/>
      <c r="B25" s="117" t="s">
        <v>18</v>
      </c>
      <c r="C25" s="95"/>
      <c r="D25" s="97"/>
      <c r="E25" s="99" t="s">
        <v>61</v>
      </c>
      <c r="F25" s="97" t="s">
        <v>98</v>
      </c>
      <c r="G25" s="101" t="s">
        <v>85</v>
      </c>
      <c r="H25" s="103" t="s">
        <v>98</v>
      </c>
      <c r="I25" s="99" t="s">
        <v>61</v>
      </c>
      <c r="J25" s="108" t="s">
        <v>11</v>
      </c>
      <c r="K25" s="109"/>
      <c r="L25" s="110"/>
      <c r="M25" s="92">
        <f t="shared" ref="M25" si="16">IF(D25="",(4000*K26),(2500+4000*K26))</f>
        <v>0</v>
      </c>
      <c r="N25" s="115">
        <f t="shared" ref="N25" si="17">IF(OR(D25="",D25="　"),(4000*K26+M25+M26),(2500+4000*K26+M25+M26))</f>
        <v>0</v>
      </c>
    </row>
    <row r="26" spans="1:14" x14ac:dyDescent="0.15">
      <c r="A26" s="118"/>
      <c r="B26" s="118"/>
      <c r="C26" s="96"/>
      <c r="D26" s="98"/>
      <c r="E26" s="100"/>
      <c r="F26" s="98"/>
      <c r="G26" s="102"/>
      <c r="H26" s="104"/>
      <c r="I26" s="100"/>
      <c r="J26" s="53" t="s">
        <v>86</v>
      </c>
      <c r="K26" s="62" t="str">
        <f t="shared" si="0"/>
        <v>0</v>
      </c>
      <c r="L26" s="44" t="s">
        <v>87</v>
      </c>
      <c r="M26" s="93"/>
      <c r="N26" s="116"/>
    </row>
    <row r="27" spans="1:14" x14ac:dyDescent="0.15">
      <c r="A27" s="117">
        <v>6</v>
      </c>
      <c r="B27" s="117" t="s">
        <v>13</v>
      </c>
      <c r="C27" s="94"/>
      <c r="D27" s="97"/>
      <c r="E27" s="99" t="s">
        <v>61</v>
      </c>
      <c r="F27" s="97" t="s">
        <v>98</v>
      </c>
      <c r="G27" s="101" t="s">
        <v>85</v>
      </c>
      <c r="H27" s="103" t="s">
        <v>98</v>
      </c>
      <c r="I27" s="99" t="s">
        <v>61</v>
      </c>
      <c r="J27" s="108" t="s">
        <v>11</v>
      </c>
      <c r="K27" s="109"/>
      <c r="L27" s="110"/>
      <c r="M27" s="92">
        <f t="shared" ref="M27" si="18">IF(D27="",(4000*K28),(2500+4000*K28))</f>
        <v>0</v>
      </c>
      <c r="N27" s="115">
        <f t="shared" ref="N27" si="19">IF(OR(D27="",D27="　"),(4000*K28+M27+M28),(2500+4000*K28+M27+M28))</f>
        <v>0</v>
      </c>
    </row>
    <row r="28" spans="1:14" x14ac:dyDescent="0.15">
      <c r="A28" s="130"/>
      <c r="B28" s="118"/>
      <c r="C28" s="95"/>
      <c r="D28" s="98"/>
      <c r="E28" s="100"/>
      <c r="F28" s="98"/>
      <c r="G28" s="102"/>
      <c r="H28" s="104"/>
      <c r="I28" s="100"/>
      <c r="J28" s="53" t="s">
        <v>86</v>
      </c>
      <c r="K28" s="62" t="str">
        <f t="shared" si="0"/>
        <v>0</v>
      </c>
      <c r="L28" s="44" t="s">
        <v>87</v>
      </c>
      <c r="M28" s="93"/>
      <c r="N28" s="116"/>
    </row>
    <row r="29" spans="1:14" x14ac:dyDescent="0.15">
      <c r="A29" s="130"/>
      <c r="B29" s="117" t="s">
        <v>18</v>
      </c>
      <c r="C29" s="95"/>
      <c r="D29" s="97"/>
      <c r="E29" s="99" t="s">
        <v>61</v>
      </c>
      <c r="F29" s="97" t="s">
        <v>98</v>
      </c>
      <c r="G29" s="101" t="s">
        <v>85</v>
      </c>
      <c r="H29" s="103" t="s">
        <v>98</v>
      </c>
      <c r="I29" s="99" t="s">
        <v>61</v>
      </c>
      <c r="J29" s="108" t="s">
        <v>11</v>
      </c>
      <c r="K29" s="109"/>
      <c r="L29" s="110"/>
      <c r="M29" s="92">
        <f t="shared" ref="M29" si="20">IF(D29="",(4000*K30),(2500+4000*K30))</f>
        <v>0</v>
      </c>
      <c r="N29" s="115">
        <f t="shared" ref="N29" si="21">IF(OR(D29="",D29="　"),(4000*K30+M29+M30),(2500+4000*K30+M29+M30))</f>
        <v>0</v>
      </c>
    </row>
    <row r="30" spans="1:14" x14ac:dyDescent="0.15">
      <c r="A30" s="118"/>
      <c r="B30" s="118"/>
      <c r="C30" s="96"/>
      <c r="D30" s="98"/>
      <c r="E30" s="100"/>
      <c r="F30" s="98"/>
      <c r="G30" s="102"/>
      <c r="H30" s="104"/>
      <c r="I30" s="100"/>
      <c r="J30" s="53" t="s">
        <v>86</v>
      </c>
      <c r="K30" s="62" t="str">
        <f t="shared" si="0"/>
        <v>0</v>
      </c>
      <c r="L30" s="44" t="s">
        <v>87</v>
      </c>
      <c r="M30" s="93"/>
      <c r="N30" s="116"/>
    </row>
    <row r="31" spans="1:14" x14ac:dyDescent="0.15">
      <c r="A31" s="117">
        <v>7</v>
      </c>
      <c r="B31" s="117" t="s">
        <v>13</v>
      </c>
      <c r="C31" s="94"/>
      <c r="D31" s="97"/>
      <c r="E31" s="99" t="s">
        <v>61</v>
      </c>
      <c r="F31" s="97" t="s">
        <v>98</v>
      </c>
      <c r="G31" s="101" t="s">
        <v>85</v>
      </c>
      <c r="H31" s="103" t="s">
        <v>98</v>
      </c>
      <c r="I31" s="99" t="s">
        <v>61</v>
      </c>
      <c r="J31" s="108" t="s">
        <v>11</v>
      </c>
      <c r="K31" s="109"/>
      <c r="L31" s="110"/>
      <c r="M31" s="92">
        <f t="shared" ref="M31" si="22">IF(D31="",(4000*K32),(2500+4000*K32))</f>
        <v>0</v>
      </c>
      <c r="N31" s="115">
        <f t="shared" ref="N31" si="23">IF(OR(D31="",D31="　"),(4000*K32+M31+M32),(2500+4000*K32+M31+M32))</f>
        <v>0</v>
      </c>
    </row>
    <row r="32" spans="1:14" x14ac:dyDescent="0.15">
      <c r="A32" s="130"/>
      <c r="B32" s="118"/>
      <c r="C32" s="95"/>
      <c r="D32" s="98"/>
      <c r="E32" s="100"/>
      <c r="F32" s="98"/>
      <c r="G32" s="102"/>
      <c r="H32" s="104"/>
      <c r="I32" s="100"/>
      <c r="J32" s="53" t="s">
        <v>86</v>
      </c>
      <c r="K32" s="62" t="str">
        <f t="shared" si="0"/>
        <v>0</v>
      </c>
      <c r="L32" s="44" t="s">
        <v>87</v>
      </c>
      <c r="M32" s="93"/>
      <c r="N32" s="116"/>
    </row>
    <row r="33" spans="1:14" x14ac:dyDescent="0.15">
      <c r="A33" s="130"/>
      <c r="B33" s="117" t="s">
        <v>18</v>
      </c>
      <c r="C33" s="95"/>
      <c r="D33" s="97"/>
      <c r="E33" s="99" t="s">
        <v>61</v>
      </c>
      <c r="F33" s="97" t="s">
        <v>98</v>
      </c>
      <c r="G33" s="101" t="s">
        <v>85</v>
      </c>
      <c r="H33" s="103" t="s">
        <v>98</v>
      </c>
      <c r="I33" s="99" t="s">
        <v>61</v>
      </c>
      <c r="J33" s="108" t="s">
        <v>11</v>
      </c>
      <c r="K33" s="109"/>
      <c r="L33" s="110"/>
      <c r="M33" s="92">
        <f t="shared" ref="M33" si="24">IF(D33="",(4000*K34),(2500+4000*K34))</f>
        <v>0</v>
      </c>
      <c r="N33" s="115">
        <f t="shared" ref="N33" si="25">IF(OR(D33="",D33="　"),(4000*K34+M33+M34),(2500+4000*K34+M33+M34))</f>
        <v>0</v>
      </c>
    </row>
    <row r="34" spans="1:14" x14ac:dyDescent="0.15">
      <c r="A34" s="118"/>
      <c r="B34" s="118"/>
      <c r="C34" s="96"/>
      <c r="D34" s="98"/>
      <c r="E34" s="100"/>
      <c r="F34" s="98"/>
      <c r="G34" s="102"/>
      <c r="H34" s="104"/>
      <c r="I34" s="100"/>
      <c r="J34" s="53" t="s">
        <v>86</v>
      </c>
      <c r="K34" s="62" t="str">
        <f t="shared" si="0"/>
        <v>0</v>
      </c>
      <c r="L34" s="44" t="s">
        <v>87</v>
      </c>
      <c r="M34" s="93"/>
      <c r="N34" s="116"/>
    </row>
    <row r="35" spans="1:14" x14ac:dyDescent="0.15">
      <c r="A35" s="117">
        <v>8</v>
      </c>
      <c r="B35" s="117" t="s">
        <v>13</v>
      </c>
      <c r="C35" s="94"/>
      <c r="D35" s="97"/>
      <c r="E35" s="99" t="s">
        <v>61</v>
      </c>
      <c r="F35" s="97" t="s">
        <v>98</v>
      </c>
      <c r="G35" s="101" t="s">
        <v>85</v>
      </c>
      <c r="H35" s="103" t="s">
        <v>98</v>
      </c>
      <c r="I35" s="99" t="s">
        <v>61</v>
      </c>
      <c r="J35" s="108" t="s">
        <v>11</v>
      </c>
      <c r="K35" s="109"/>
      <c r="L35" s="110"/>
      <c r="M35" s="92">
        <f t="shared" ref="M35" si="26">IF(D35="",(4000*K36),(2500+4000*K36))</f>
        <v>0</v>
      </c>
      <c r="N35" s="115">
        <f t="shared" ref="N35" si="27">IF(OR(D35="",D35="　"),(4000*K36+M35+M36),(2500+4000*K36+M35+M36))</f>
        <v>0</v>
      </c>
    </row>
    <row r="36" spans="1:14" x14ac:dyDescent="0.15">
      <c r="A36" s="130"/>
      <c r="B36" s="118"/>
      <c r="C36" s="95"/>
      <c r="D36" s="98"/>
      <c r="E36" s="100"/>
      <c r="F36" s="98"/>
      <c r="G36" s="102"/>
      <c r="H36" s="104"/>
      <c r="I36" s="100"/>
      <c r="J36" s="53" t="s">
        <v>86</v>
      </c>
      <c r="K36" s="62" t="str">
        <f t="shared" si="0"/>
        <v>0</v>
      </c>
      <c r="L36" s="44" t="s">
        <v>87</v>
      </c>
      <c r="M36" s="93"/>
      <c r="N36" s="116"/>
    </row>
    <row r="37" spans="1:14" x14ac:dyDescent="0.15">
      <c r="A37" s="130"/>
      <c r="B37" s="117" t="s">
        <v>18</v>
      </c>
      <c r="C37" s="95"/>
      <c r="D37" s="97"/>
      <c r="E37" s="99" t="s">
        <v>61</v>
      </c>
      <c r="F37" s="97" t="s">
        <v>98</v>
      </c>
      <c r="G37" s="101" t="s">
        <v>85</v>
      </c>
      <c r="H37" s="103" t="s">
        <v>98</v>
      </c>
      <c r="I37" s="99" t="s">
        <v>61</v>
      </c>
      <c r="J37" s="108" t="s">
        <v>11</v>
      </c>
      <c r="K37" s="109"/>
      <c r="L37" s="110"/>
      <c r="M37" s="92">
        <f t="shared" ref="M37" si="28">IF(D37="",(4000*K38),(2500+4000*K38))</f>
        <v>0</v>
      </c>
      <c r="N37" s="115">
        <f t="shared" ref="N37" si="29">IF(OR(D37="",D37="　"),(4000*K38+M37+M38),(2500+4000*K38+M37+M38))</f>
        <v>0</v>
      </c>
    </row>
    <row r="38" spans="1:14" x14ac:dyDescent="0.15">
      <c r="A38" s="118"/>
      <c r="B38" s="118"/>
      <c r="C38" s="96"/>
      <c r="D38" s="98"/>
      <c r="E38" s="100"/>
      <c r="F38" s="98"/>
      <c r="G38" s="102"/>
      <c r="H38" s="104"/>
      <c r="I38" s="100"/>
      <c r="J38" s="53" t="s">
        <v>86</v>
      </c>
      <c r="K38" s="62" t="str">
        <f t="shared" si="0"/>
        <v>0</v>
      </c>
      <c r="L38" s="44" t="s">
        <v>87</v>
      </c>
      <c r="M38" s="93"/>
      <c r="N38" s="116"/>
    </row>
    <row r="39" spans="1:14" x14ac:dyDescent="0.15">
      <c r="A39" s="117">
        <v>9</v>
      </c>
      <c r="B39" s="117" t="s">
        <v>13</v>
      </c>
      <c r="C39" s="94"/>
      <c r="D39" s="97"/>
      <c r="E39" s="99" t="s">
        <v>61</v>
      </c>
      <c r="F39" s="97" t="s">
        <v>98</v>
      </c>
      <c r="G39" s="101" t="s">
        <v>85</v>
      </c>
      <c r="H39" s="103" t="s">
        <v>98</v>
      </c>
      <c r="I39" s="99" t="s">
        <v>61</v>
      </c>
      <c r="J39" s="108" t="s">
        <v>11</v>
      </c>
      <c r="K39" s="109"/>
      <c r="L39" s="110"/>
      <c r="M39" s="92">
        <f t="shared" ref="M39" si="30">IF(D39="",(4000*K40),(2500+4000*K40))</f>
        <v>0</v>
      </c>
      <c r="N39" s="115">
        <f t="shared" ref="N39" si="31">IF(OR(D39="",D39="　"),(4000*K40+M39+M40),(2500+4000*K40+M39+M40))</f>
        <v>0</v>
      </c>
    </row>
    <row r="40" spans="1:14" x14ac:dyDescent="0.15">
      <c r="A40" s="130"/>
      <c r="B40" s="118"/>
      <c r="C40" s="95"/>
      <c r="D40" s="98"/>
      <c r="E40" s="100"/>
      <c r="F40" s="98"/>
      <c r="G40" s="102"/>
      <c r="H40" s="104"/>
      <c r="I40" s="100"/>
      <c r="J40" s="53" t="s">
        <v>86</v>
      </c>
      <c r="K40" s="62" t="str">
        <f t="shared" si="0"/>
        <v>0</v>
      </c>
      <c r="L40" s="44" t="s">
        <v>87</v>
      </c>
      <c r="M40" s="93"/>
      <c r="N40" s="116"/>
    </row>
    <row r="41" spans="1:14" x14ac:dyDescent="0.15">
      <c r="A41" s="130"/>
      <c r="B41" s="117" t="s">
        <v>18</v>
      </c>
      <c r="C41" s="95"/>
      <c r="D41" s="97"/>
      <c r="E41" s="99" t="s">
        <v>61</v>
      </c>
      <c r="F41" s="97" t="s">
        <v>98</v>
      </c>
      <c r="G41" s="101" t="s">
        <v>85</v>
      </c>
      <c r="H41" s="103" t="s">
        <v>98</v>
      </c>
      <c r="I41" s="99" t="s">
        <v>61</v>
      </c>
      <c r="J41" s="108" t="s">
        <v>11</v>
      </c>
      <c r="K41" s="109"/>
      <c r="L41" s="110"/>
      <c r="M41" s="92">
        <f t="shared" ref="M41" si="32">IF(D41="",(4000*K42),(2500+4000*K42))</f>
        <v>0</v>
      </c>
      <c r="N41" s="115">
        <f t="shared" ref="N41" si="33">IF(OR(D41="",D41="　"),(4000*K42+M41+M42),(2500+4000*K42+M41+M42))</f>
        <v>0</v>
      </c>
    </row>
    <row r="42" spans="1:14" x14ac:dyDescent="0.15">
      <c r="A42" s="118"/>
      <c r="B42" s="118"/>
      <c r="C42" s="96"/>
      <c r="D42" s="98"/>
      <c r="E42" s="100"/>
      <c r="F42" s="98"/>
      <c r="G42" s="102"/>
      <c r="H42" s="104"/>
      <c r="I42" s="100"/>
      <c r="J42" s="53" t="s">
        <v>86</v>
      </c>
      <c r="K42" s="62" t="str">
        <f t="shared" si="0"/>
        <v>0</v>
      </c>
      <c r="L42" s="44" t="s">
        <v>87</v>
      </c>
      <c r="M42" s="93"/>
      <c r="N42" s="116"/>
    </row>
    <row r="43" spans="1:14" x14ac:dyDescent="0.15">
      <c r="A43" s="117">
        <v>10</v>
      </c>
      <c r="B43" s="117" t="s">
        <v>13</v>
      </c>
      <c r="C43" s="94"/>
      <c r="D43" s="97"/>
      <c r="E43" s="99" t="s">
        <v>61</v>
      </c>
      <c r="F43" s="97" t="s">
        <v>98</v>
      </c>
      <c r="G43" s="101" t="s">
        <v>85</v>
      </c>
      <c r="H43" s="103" t="s">
        <v>98</v>
      </c>
      <c r="I43" s="99" t="s">
        <v>61</v>
      </c>
      <c r="J43" s="108" t="s">
        <v>11</v>
      </c>
      <c r="K43" s="109"/>
      <c r="L43" s="110"/>
      <c r="M43" s="92">
        <f t="shared" ref="M43" si="34">IF(D43="",(4000*K44),(2500+4000*K44))</f>
        <v>0</v>
      </c>
      <c r="N43" s="115">
        <f t="shared" ref="N43" si="35">IF(OR(D43="",D43="　"),(4000*K44+M43+M44),(2500+4000*K44+M43+M44))</f>
        <v>0</v>
      </c>
    </row>
    <row r="44" spans="1:14" x14ac:dyDescent="0.15">
      <c r="A44" s="130"/>
      <c r="B44" s="118"/>
      <c r="C44" s="95"/>
      <c r="D44" s="98"/>
      <c r="E44" s="100"/>
      <c r="F44" s="98"/>
      <c r="G44" s="102"/>
      <c r="H44" s="104"/>
      <c r="I44" s="100"/>
      <c r="J44" s="53" t="s">
        <v>86</v>
      </c>
      <c r="K44" s="62" t="str">
        <f t="shared" si="0"/>
        <v>0</v>
      </c>
      <c r="L44" s="44" t="s">
        <v>87</v>
      </c>
      <c r="M44" s="93"/>
      <c r="N44" s="116"/>
    </row>
    <row r="45" spans="1:14" x14ac:dyDescent="0.15">
      <c r="A45" s="130"/>
      <c r="B45" s="117" t="s">
        <v>18</v>
      </c>
      <c r="C45" s="95"/>
      <c r="D45" s="97"/>
      <c r="E45" s="99" t="s">
        <v>61</v>
      </c>
      <c r="F45" s="97" t="s">
        <v>98</v>
      </c>
      <c r="G45" s="101" t="s">
        <v>85</v>
      </c>
      <c r="H45" s="103" t="s">
        <v>98</v>
      </c>
      <c r="I45" s="99" t="s">
        <v>61</v>
      </c>
      <c r="J45" s="108" t="s">
        <v>11</v>
      </c>
      <c r="K45" s="109"/>
      <c r="L45" s="110"/>
      <c r="M45" s="92">
        <f t="shared" ref="M45" si="36">IF(D45="",(4000*K46),(2500+4000*K46))</f>
        <v>0</v>
      </c>
      <c r="N45" s="115">
        <f t="shared" ref="N45" si="37">IF(OR(D45="",D45="　"),(4000*K46+M45+M46),(2500+4000*K46+M45+M46))</f>
        <v>0</v>
      </c>
    </row>
    <row r="46" spans="1:14" x14ac:dyDescent="0.15">
      <c r="A46" s="118"/>
      <c r="B46" s="118"/>
      <c r="C46" s="95"/>
      <c r="D46" s="98"/>
      <c r="E46" s="100"/>
      <c r="F46" s="98"/>
      <c r="G46" s="102"/>
      <c r="H46" s="104"/>
      <c r="I46" s="100"/>
      <c r="J46" s="53" t="s">
        <v>86</v>
      </c>
      <c r="K46" s="62" t="str">
        <f t="shared" si="0"/>
        <v>0</v>
      </c>
      <c r="L46" s="44" t="s">
        <v>87</v>
      </c>
      <c r="M46" s="93"/>
      <c r="N46" s="116"/>
    </row>
    <row r="47" spans="1:14" x14ac:dyDescent="0.15">
      <c r="A47" s="1" t="s">
        <v>6</v>
      </c>
      <c r="C47" s="64">
        <f>COUNTA(C7:C46)</f>
        <v>0</v>
      </c>
      <c r="D47" s="45" t="s">
        <v>19</v>
      </c>
      <c r="E47" s="56"/>
      <c r="F47" s="105"/>
      <c r="G47" s="105"/>
      <c r="H47" s="105"/>
      <c r="I47" s="105"/>
      <c r="J47" s="106"/>
      <c r="K47" s="106"/>
      <c r="L47" s="107"/>
      <c r="M47" s="63">
        <f>SUM(M7:M46)</f>
        <v>0</v>
      </c>
      <c r="N47" s="61">
        <f>SUM(N7:N46)</f>
        <v>0</v>
      </c>
    </row>
    <row r="48" spans="1:14" x14ac:dyDescent="0.15">
      <c r="A48" s="32" t="s">
        <v>15</v>
      </c>
      <c r="B48" s="33"/>
      <c r="C48" s="36"/>
      <c r="D48" s="34"/>
      <c r="E48" s="34"/>
      <c r="F48" s="38"/>
      <c r="G48" s="39"/>
      <c r="M48" s="50" t="str">
        <f>IF(M47='別紙３(5)日割計算(変更、実績)'!R47,"○","日割り計算額を確認してください")</f>
        <v>○</v>
      </c>
      <c r="N48" s="48"/>
    </row>
    <row r="49" spans="1:14" x14ac:dyDescent="0.15">
      <c r="A49" s="35" t="s">
        <v>17</v>
      </c>
      <c r="B49" s="36"/>
      <c r="C49" s="36"/>
      <c r="D49" s="37"/>
      <c r="E49" s="37"/>
      <c r="F49" s="38"/>
      <c r="G49" s="39"/>
      <c r="M49" s="48" t="s">
        <v>88</v>
      </c>
      <c r="N49" s="48" t="s">
        <v>94</v>
      </c>
    </row>
    <row r="50" spans="1:14" ht="13.5" customHeight="1" x14ac:dyDescent="0.15">
      <c r="A50" s="47" t="s">
        <v>16</v>
      </c>
      <c r="B50" s="46"/>
      <c r="C50" s="46"/>
      <c r="D50" s="43"/>
      <c r="E50" s="43"/>
      <c r="F50" s="43"/>
      <c r="G50" s="43"/>
      <c r="M50" s="48"/>
      <c r="N50" s="48"/>
    </row>
    <row r="51" spans="1:14" x14ac:dyDescent="0.15">
      <c r="A51" s="48" t="s">
        <v>89</v>
      </c>
    </row>
  </sheetData>
  <mergeCells count="232">
    <mergeCell ref="A23:A26"/>
    <mergeCell ref="N43:N44"/>
    <mergeCell ref="N45:N46"/>
    <mergeCell ref="N39:N40"/>
    <mergeCell ref="N41:N42"/>
    <mergeCell ref="B43:B44"/>
    <mergeCell ref="B45:B46"/>
    <mergeCell ref="A43:A46"/>
    <mergeCell ref="N27:N28"/>
    <mergeCell ref="N29:N30"/>
    <mergeCell ref="B35:B36"/>
    <mergeCell ref="B37:B38"/>
    <mergeCell ref="A35:A38"/>
    <mergeCell ref="N31:N32"/>
    <mergeCell ref="N33:N34"/>
    <mergeCell ref="N35:N36"/>
    <mergeCell ref="N37:N38"/>
    <mergeCell ref="B39:B40"/>
    <mergeCell ref="B41:B42"/>
    <mergeCell ref="A39:A42"/>
    <mergeCell ref="B27:B28"/>
    <mergeCell ref="B29:B30"/>
    <mergeCell ref="A27:A30"/>
    <mergeCell ref="B31:B32"/>
    <mergeCell ref="B33:B34"/>
    <mergeCell ref="A31:A34"/>
    <mergeCell ref="B23:B24"/>
    <mergeCell ref="N19:N20"/>
    <mergeCell ref="N21:N22"/>
    <mergeCell ref="N23:N24"/>
    <mergeCell ref="N25:N26"/>
    <mergeCell ref="F23:F24"/>
    <mergeCell ref="G23:G24"/>
    <mergeCell ref="D23:D24"/>
    <mergeCell ref="E23:E24"/>
    <mergeCell ref="D25:D26"/>
    <mergeCell ref="E25:E26"/>
    <mergeCell ref="B25:B26"/>
    <mergeCell ref="A19:A22"/>
    <mergeCell ref="B19:B20"/>
    <mergeCell ref="B21:B22"/>
    <mergeCell ref="I23:I24"/>
    <mergeCell ref="J23:L23"/>
    <mergeCell ref="F25:F26"/>
    <mergeCell ref="I25:I26"/>
    <mergeCell ref="J25:L25"/>
    <mergeCell ref="F27:F28"/>
    <mergeCell ref="G27:G28"/>
    <mergeCell ref="D15:D16"/>
    <mergeCell ref="E15:E16"/>
    <mergeCell ref="D17:D18"/>
    <mergeCell ref="E17:E18"/>
    <mergeCell ref="D19:D20"/>
    <mergeCell ref="E19:E20"/>
    <mergeCell ref="D21:D22"/>
    <mergeCell ref="E21:E22"/>
    <mergeCell ref="A2:N2"/>
    <mergeCell ref="N9:N10"/>
    <mergeCell ref="A7:A10"/>
    <mergeCell ref="A11:A14"/>
    <mergeCell ref="B17:B18"/>
    <mergeCell ref="N11:N12"/>
    <mergeCell ref="N13:N14"/>
    <mergeCell ref="N15:N16"/>
    <mergeCell ref="N17:N18"/>
    <mergeCell ref="A15:A18"/>
    <mergeCell ref="B15:B16"/>
    <mergeCell ref="B9:B10"/>
    <mergeCell ref="B11:B12"/>
    <mergeCell ref="B13:B14"/>
    <mergeCell ref="A5:A6"/>
    <mergeCell ref="N5:N6"/>
    <mergeCell ref="B5:B6"/>
    <mergeCell ref="M5:M6"/>
    <mergeCell ref="N7:N8"/>
    <mergeCell ref="B7:B8"/>
    <mergeCell ref="D5:E6"/>
    <mergeCell ref="F5:I6"/>
    <mergeCell ref="D7:D8"/>
    <mergeCell ref="E7:E8"/>
    <mergeCell ref="C5:C6"/>
    <mergeCell ref="C7:C10"/>
    <mergeCell ref="J5:L5"/>
    <mergeCell ref="J6:L6"/>
    <mergeCell ref="F7:F8"/>
    <mergeCell ref="G7:G8"/>
    <mergeCell ref="I7:I8"/>
    <mergeCell ref="J7:L7"/>
    <mergeCell ref="F9:F10"/>
    <mergeCell ref="I9:I10"/>
    <mergeCell ref="J9:L9"/>
    <mergeCell ref="H7:H8"/>
    <mergeCell ref="D9:D10"/>
    <mergeCell ref="E9:E10"/>
    <mergeCell ref="G9:G10"/>
    <mergeCell ref="H9:H10"/>
    <mergeCell ref="I11:I12"/>
    <mergeCell ref="J11:L11"/>
    <mergeCell ref="F13:F14"/>
    <mergeCell ref="I13:I14"/>
    <mergeCell ref="J13:L13"/>
    <mergeCell ref="F15:F16"/>
    <mergeCell ref="G15:G16"/>
    <mergeCell ref="I15:I16"/>
    <mergeCell ref="J15:L15"/>
    <mergeCell ref="H15:H16"/>
    <mergeCell ref="F17:F18"/>
    <mergeCell ref="I17:I18"/>
    <mergeCell ref="J17:L17"/>
    <mergeCell ref="F19:F20"/>
    <mergeCell ref="G19:G20"/>
    <mergeCell ref="I19:I20"/>
    <mergeCell ref="J19:L19"/>
    <mergeCell ref="F21:F22"/>
    <mergeCell ref="I21:I22"/>
    <mergeCell ref="J21:L21"/>
    <mergeCell ref="G17:G18"/>
    <mergeCell ref="H17:H18"/>
    <mergeCell ref="H19:H20"/>
    <mergeCell ref="G21:G22"/>
    <mergeCell ref="H21:H22"/>
    <mergeCell ref="I27:I28"/>
    <mergeCell ref="J27:L27"/>
    <mergeCell ref="H23:H24"/>
    <mergeCell ref="G25:G26"/>
    <mergeCell ref="H25:H26"/>
    <mergeCell ref="I29:I30"/>
    <mergeCell ref="J29:L29"/>
    <mergeCell ref="F31:F32"/>
    <mergeCell ref="G31:G32"/>
    <mergeCell ref="I31:I32"/>
    <mergeCell ref="J31:L31"/>
    <mergeCell ref="I33:I34"/>
    <mergeCell ref="J33:L33"/>
    <mergeCell ref="F45:F46"/>
    <mergeCell ref="I45:I46"/>
    <mergeCell ref="J45:L45"/>
    <mergeCell ref="F35:F36"/>
    <mergeCell ref="G35:G36"/>
    <mergeCell ref="I35:I36"/>
    <mergeCell ref="J35:L35"/>
    <mergeCell ref="F37:F38"/>
    <mergeCell ref="I37:I38"/>
    <mergeCell ref="J37:L37"/>
    <mergeCell ref="F39:F40"/>
    <mergeCell ref="G39:G40"/>
    <mergeCell ref="I39:I40"/>
    <mergeCell ref="J39:L39"/>
    <mergeCell ref="D11:D12"/>
    <mergeCell ref="E11:E12"/>
    <mergeCell ref="H11:H12"/>
    <mergeCell ref="D13:D14"/>
    <mergeCell ref="E13:E14"/>
    <mergeCell ref="G13:G14"/>
    <mergeCell ref="H13:H14"/>
    <mergeCell ref="F11:F12"/>
    <mergeCell ref="G11:G12"/>
    <mergeCell ref="D27:D28"/>
    <mergeCell ref="E27:E28"/>
    <mergeCell ref="H27:H28"/>
    <mergeCell ref="D29:D30"/>
    <mergeCell ref="E29:E30"/>
    <mergeCell ref="G29:G30"/>
    <mergeCell ref="H29:H30"/>
    <mergeCell ref="D31:D32"/>
    <mergeCell ref="E31:E32"/>
    <mergeCell ref="H31:H32"/>
    <mergeCell ref="F29:F30"/>
    <mergeCell ref="D33:D34"/>
    <mergeCell ref="E33:E34"/>
    <mergeCell ref="G33:G34"/>
    <mergeCell ref="H33:H34"/>
    <mergeCell ref="D35:D36"/>
    <mergeCell ref="E35:E36"/>
    <mergeCell ref="H35:H36"/>
    <mergeCell ref="D37:D38"/>
    <mergeCell ref="E37:E38"/>
    <mergeCell ref="G37:G38"/>
    <mergeCell ref="H37:H38"/>
    <mergeCell ref="F33:F34"/>
    <mergeCell ref="D45:D46"/>
    <mergeCell ref="E45:E46"/>
    <mergeCell ref="G45:G46"/>
    <mergeCell ref="H45:H46"/>
    <mergeCell ref="F47:I47"/>
    <mergeCell ref="J47:L47"/>
    <mergeCell ref="D39:D40"/>
    <mergeCell ref="E39:E40"/>
    <mergeCell ref="H39:H40"/>
    <mergeCell ref="D41:D42"/>
    <mergeCell ref="E41:E42"/>
    <mergeCell ref="F41:F42"/>
    <mergeCell ref="G41:G42"/>
    <mergeCell ref="H41:H42"/>
    <mergeCell ref="D43:D44"/>
    <mergeCell ref="E43:E44"/>
    <mergeCell ref="H43:H44"/>
    <mergeCell ref="I41:I42"/>
    <mergeCell ref="J41:L41"/>
    <mergeCell ref="F43:F44"/>
    <mergeCell ref="G43:G44"/>
    <mergeCell ref="I43:I44"/>
    <mergeCell ref="J43:L43"/>
    <mergeCell ref="C11:C14"/>
    <mergeCell ref="C15:C18"/>
    <mergeCell ref="C19:C22"/>
    <mergeCell ref="C23:C26"/>
    <mergeCell ref="C27:C30"/>
    <mergeCell ref="C31:C34"/>
    <mergeCell ref="C35:C38"/>
    <mergeCell ref="C39:C42"/>
    <mergeCell ref="C43:C46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M43:M44"/>
    <mergeCell ref="M45:M46"/>
    <mergeCell ref="M25:M26"/>
    <mergeCell ref="M27:M28"/>
    <mergeCell ref="M29:M30"/>
    <mergeCell ref="M31:M32"/>
    <mergeCell ref="M33:M34"/>
    <mergeCell ref="M35:M36"/>
    <mergeCell ref="M37:M38"/>
    <mergeCell ref="M39:M40"/>
    <mergeCell ref="M41:M42"/>
  </mergeCells>
  <phoneticPr fontId="2"/>
  <dataValidations disablePrompts="1" count="2">
    <dataValidation type="whole" allowBlank="1" showInputMessage="1" showErrorMessage="1" sqref="F7:F46 D7:D46 H7:H46">
      <formula1>1</formula1>
      <formula2>12</formula2>
    </dataValidation>
    <dataValidation type="list" allowBlank="1" showInputMessage="1" sqref="J3">
      <formula1>"年４月１日現在,年２月１日現在,年３月31日現在"</formula1>
    </dataValidation>
  </dataValidations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52"/>
  <sheetViews>
    <sheetView view="pageBreakPreview" zoomScaleNormal="100" zoomScaleSheetLayoutView="100" workbookViewId="0">
      <selection activeCell="H77" sqref="H77"/>
    </sheetView>
  </sheetViews>
  <sheetFormatPr defaultRowHeight="13.5" x14ac:dyDescent="0.15"/>
  <cols>
    <col min="1" max="1" width="3.875" customWidth="1"/>
    <col min="3" max="3" width="8.75" customWidth="1"/>
    <col min="4" max="5" width="3.75" customWidth="1"/>
    <col min="6" max="6" width="6.875" customWidth="1"/>
    <col min="7" max="7" width="3.125" customWidth="1"/>
    <col min="8" max="8" width="6.875" customWidth="1"/>
    <col min="9" max="9" width="6.25" customWidth="1"/>
    <col min="10" max="10" width="6.875" customWidth="1"/>
    <col min="11" max="11" width="3.125" customWidth="1"/>
    <col min="12" max="12" width="6.875" customWidth="1"/>
    <col min="13" max="14" width="6.25" customWidth="1"/>
    <col min="15" max="15" width="8.375" customWidth="1"/>
    <col min="16" max="16" width="9.5" customWidth="1"/>
    <col min="17" max="17" width="15.5" customWidth="1"/>
    <col min="18" max="18" width="13.625" customWidth="1"/>
  </cols>
  <sheetData>
    <row r="1" spans="1:18" x14ac:dyDescent="0.15">
      <c r="A1" s="31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40"/>
    </row>
    <row r="2" spans="1:18" ht="21" x14ac:dyDescent="0.15">
      <c r="A2" s="168" t="s">
        <v>68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18" ht="17.25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P3" s="74" t="s">
        <v>103</v>
      </c>
      <c r="Q3" s="66" t="s">
        <v>104</v>
      </c>
      <c r="R3" s="67"/>
    </row>
    <row r="4" spans="1:18" ht="17.25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P4" s="74" t="s">
        <v>12</v>
      </c>
      <c r="Q4" s="66"/>
      <c r="R4" s="67"/>
    </row>
    <row r="5" spans="1:18" ht="27.75" customHeight="1" x14ac:dyDescent="0.15">
      <c r="A5" s="131" t="s">
        <v>0</v>
      </c>
      <c r="B5" s="7"/>
      <c r="C5" s="123" t="s">
        <v>1</v>
      </c>
      <c r="D5" s="150"/>
      <c r="E5" s="158" t="s">
        <v>99</v>
      </c>
      <c r="F5" s="160" t="s">
        <v>62</v>
      </c>
      <c r="G5" s="161"/>
      <c r="H5" s="162"/>
      <c r="I5" s="166" t="s">
        <v>102</v>
      </c>
      <c r="J5" s="160" t="s">
        <v>63</v>
      </c>
      <c r="K5" s="161"/>
      <c r="L5" s="162"/>
      <c r="M5" s="166" t="s">
        <v>102</v>
      </c>
      <c r="N5" s="117" t="s">
        <v>101</v>
      </c>
      <c r="O5" s="113" t="s">
        <v>64</v>
      </c>
      <c r="P5" s="113" t="s">
        <v>65</v>
      </c>
      <c r="Q5" s="113" t="s">
        <v>67</v>
      </c>
      <c r="R5" s="113" t="s">
        <v>66</v>
      </c>
    </row>
    <row r="6" spans="1:18" x14ac:dyDescent="0.15">
      <c r="A6" s="131"/>
      <c r="B6" s="8"/>
      <c r="C6" s="124"/>
      <c r="D6" s="151"/>
      <c r="E6" s="159"/>
      <c r="F6" s="163"/>
      <c r="G6" s="164"/>
      <c r="H6" s="165"/>
      <c r="I6" s="167"/>
      <c r="J6" s="163"/>
      <c r="K6" s="164"/>
      <c r="L6" s="165"/>
      <c r="M6" s="167"/>
      <c r="N6" s="118"/>
      <c r="O6" s="114"/>
      <c r="P6" s="114"/>
      <c r="Q6" s="114"/>
      <c r="R6" s="114"/>
    </row>
    <row r="7" spans="1:18" x14ac:dyDescent="0.15">
      <c r="A7" s="134">
        <v>1</v>
      </c>
      <c r="B7" s="117" t="s">
        <v>13</v>
      </c>
      <c r="C7" s="94"/>
      <c r="D7" s="152"/>
      <c r="E7" s="134"/>
      <c r="F7" s="136"/>
      <c r="G7" s="138" t="s">
        <v>90</v>
      </c>
      <c r="H7" s="140"/>
      <c r="I7" s="156" t="str">
        <f>IF(F7="","0",(H7-F7+1))</f>
        <v>0</v>
      </c>
      <c r="J7" s="136"/>
      <c r="K7" s="138" t="s">
        <v>90</v>
      </c>
      <c r="L7" s="140"/>
      <c r="M7" s="156" t="str">
        <f>IF(J7="","0",(L7-J7+1))</f>
        <v>0</v>
      </c>
      <c r="N7" s="69" t="str">
        <f>IF(OR(E7=1,E7=3,E7=5,E7=7,E7=8,E7=10,E7=12),"31",IF(OR(E7=4,E7=6,E7=9,E7=11),"30",IF(E7=2,"28","")))</f>
        <v/>
      </c>
      <c r="O7" s="148" t="str">
        <f>IF(N7="","",N7-(I7+M7))</f>
        <v/>
      </c>
      <c r="P7" s="142" t="str">
        <f>IF(N7="31","129",IF(N7="30","133",IF(N7="29","137",IF(N7="28","142",""))))</f>
        <v/>
      </c>
      <c r="Q7" s="144" t="str">
        <f>IF(P7="","",O7*P7)</f>
        <v/>
      </c>
      <c r="R7" s="144" t="str">
        <f>IF(Q7="","",ROUNDDOWN(Q7,-2))</f>
        <v/>
      </c>
    </row>
    <row r="8" spans="1:18" x14ac:dyDescent="0.15">
      <c r="A8" s="135"/>
      <c r="B8" s="118"/>
      <c r="C8" s="95"/>
      <c r="D8" s="153"/>
      <c r="E8" s="135"/>
      <c r="F8" s="137"/>
      <c r="G8" s="139"/>
      <c r="H8" s="141"/>
      <c r="I8" s="157"/>
      <c r="J8" s="137"/>
      <c r="K8" s="139"/>
      <c r="L8" s="141"/>
      <c r="M8" s="157"/>
      <c r="N8" s="70" t="s">
        <v>100</v>
      </c>
      <c r="O8" s="149"/>
      <c r="P8" s="143"/>
      <c r="Q8" s="145"/>
      <c r="R8" s="145"/>
    </row>
    <row r="9" spans="1:18" x14ac:dyDescent="0.15">
      <c r="A9" s="135"/>
      <c r="B9" s="117" t="s">
        <v>18</v>
      </c>
      <c r="C9" s="95"/>
      <c r="D9" s="153"/>
      <c r="E9" s="134"/>
      <c r="F9" s="136"/>
      <c r="G9" s="138" t="s">
        <v>90</v>
      </c>
      <c r="H9" s="140"/>
      <c r="I9" s="156" t="str">
        <f t="shared" ref="I9" si="0">IF(F9="","0",(H9-F9+1))</f>
        <v>0</v>
      </c>
      <c r="J9" s="136"/>
      <c r="K9" s="138" t="s">
        <v>90</v>
      </c>
      <c r="L9" s="140"/>
      <c r="M9" s="156" t="str">
        <f t="shared" ref="M9" si="1">IF(J9="","0",(L9-J9+1))</f>
        <v>0</v>
      </c>
      <c r="N9" s="69" t="str">
        <f t="shared" ref="N9" si="2">IF(OR(E9=1,E9=3,E9=5,E9=7,E9=8,E9=10,E9=12),"31",IF(OR(E9=4,E9=6,E9=9,E9=11),"30",IF(E9=2,"28","")))</f>
        <v/>
      </c>
      <c r="O9" s="148" t="str">
        <f t="shared" ref="O9" si="3">IF(N9="","",N9-(I9+M9))</f>
        <v/>
      </c>
      <c r="P9" s="142" t="str">
        <f t="shared" ref="P9" si="4">IF(N9="31","129",IF(N9="30","133",IF(N9="29","137",IF(N9="28","142",""))))</f>
        <v/>
      </c>
      <c r="Q9" s="144" t="str">
        <f t="shared" ref="Q9" si="5">IF(P9="","",O9*P9)</f>
        <v/>
      </c>
      <c r="R9" s="144" t="str">
        <f t="shared" ref="R9" si="6">IF(Q9="","",ROUNDDOWN(Q9,-2))</f>
        <v/>
      </c>
    </row>
    <row r="10" spans="1:18" x14ac:dyDescent="0.15">
      <c r="A10" s="155"/>
      <c r="B10" s="118"/>
      <c r="C10" s="96"/>
      <c r="D10" s="154"/>
      <c r="E10" s="135"/>
      <c r="F10" s="137"/>
      <c r="G10" s="139"/>
      <c r="H10" s="141"/>
      <c r="I10" s="157"/>
      <c r="J10" s="137"/>
      <c r="K10" s="139"/>
      <c r="L10" s="141"/>
      <c r="M10" s="157"/>
      <c r="N10" s="70" t="s">
        <v>100</v>
      </c>
      <c r="O10" s="149"/>
      <c r="P10" s="143"/>
      <c r="Q10" s="145"/>
      <c r="R10" s="145"/>
    </row>
    <row r="11" spans="1:18" x14ac:dyDescent="0.15">
      <c r="A11" s="134">
        <v>2</v>
      </c>
      <c r="B11" s="117" t="s">
        <v>13</v>
      </c>
      <c r="C11" s="94"/>
      <c r="D11" s="152"/>
      <c r="E11" s="134"/>
      <c r="F11" s="136"/>
      <c r="G11" s="138" t="s">
        <v>90</v>
      </c>
      <c r="H11" s="140"/>
      <c r="I11" s="156" t="str">
        <f t="shared" ref="I11" si="7">IF(F11="","0",(H11-F11+1))</f>
        <v>0</v>
      </c>
      <c r="J11" s="136"/>
      <c r="K11" s="138" t="s">
        <v>90</v>
      </c>
      <c r="L11" s="140"/>
      <c r="M11" s="156" t="str">
        <f t="shared" ref="M11" si="8">IF(J11="","0",(L11-J11+1))</f>
        <v>0</v>
      </c>
      <c r="N11" s="69" t="str">
        <f t="shared" ref="N11" si="9">IF(OR(E11=1,E11=3,E11=5,E11=7,E11=8,E11=10,E11=12),"31",IF(OR(E11=4,E11=6,E11=9,E11=11),"30",IF(E11=2,"28","")))</f>
        <v/>
      </c>
      <c r="O11" s="148" t="str">
        <f t="shared" ref="O11" si="10">IF(N11="","",N11-(I11+M11))</f>
        <v/>
      </c>
      <c r="P11" s="142" t="str">
        <f t="shared" ref="P11" si="11">IF(N11="31","129",IF(N11="30","133",IF(N11="29","137",IF(N11="28","142",""))))</f>
        <v/>
      </c>
      <c r="Q11" s="144" t="str">
        <f t="shared" ref="Q11" si="12">IF(P11="","",O11*P11)</f>
        <v/>
      </c>
      <c r="R11" s="144" t="str">
        <f t="shared" ref="R11" si="13">IF(Q11="","",ROUNDDOWN(Q11,-2))</f>
        <v/>
      </c>
    </row>
    <row r="12" spans="1:18" x14ac:dyDescent="0.15">
      <c r="A12" s="135"/>
      <c r="B12" s="118"/>
      <c r="C12" s="95"/>
      <c r="D12" s="153"/>
      <c r="E12" s="135"/>
      <c r="F12" s="137"/>
      <c r="G12" s="139"/>
      <c r="H12" s="141"/>
      <c r="I12" s="157"/>
      <c r="J12" s="137"/>
      <c r="K12" s="139"/>
      <c r="L12" s="141"/>
      <c r="M12" s="157"/>
      <c r="N12" s="70" t="s">
        <v>100</v>
      </c>
      <c r="O12" s="149"/>
      <c r="P12" s="143"/>
      <c r="Q12" s="145"/>
      <c r="R12" s="145"/>
    </row>
    <row r="13" spans="1:18" x14ac:dyDescent="0.15">
      <c r="A13" s="135"/>
      <c r="B13" s="117" t="s">
        <v>18</v>
      </c>
      <c r="C13" s="95"/>
      <c r="D13" s="153"/>
      <c r="E13" s="134"/>
      <c r="F13" s="136"/>
      <c r="G13" s="138" t="s">
        <v>90</v>
      </c>
      <c r="H13" s="140"/>
      <c r="I13" s="156" t="str">
        <f t="shared" ref="I13" si="14">IF(F13="","0",(H13-F13+1))</f>
        <v>0</v>
      </c>
      <c r="J13" s="136"/>
      <c r="K13" s="138" t="s">
        <v>90</v>
      </c>
      <c r="L13" s="140"/>
      <c r="M13" s="156" t="str">
        <f t="shared" ref="M13" si="15">IF(J13="","0",(L13-J13+1))</f>
        <v>0</v>
      </c>
      <c r="N13" s="69" t="str">
        <f t="shared" ref="N13" si="16">IF(OR(E13=1,E13=3,E13=5,E13=7,E13=8,E13=10,E13=12),"31",IF(OR(E13=4,E13=6,E13=9,E13=11),"30",IF(E13=2,"28","")))</f>
        <v/>
      </c>
      <c r="O13" s="148" t="str">
        <f t="shared" ref="O13" si="17">IF(N13="","",N13-(I13+M13))</f>
        <v/>
      </c>
      <c r="P13" s="142" t="str">
        <f t="shared" ref="P13" si="18">IF(N13="31","129",IF(N13="30","133",IF(N13="29","137",IF(N13="28","142",""))))</f>
        <v/>
      </c>
      <c r="Q13" s="144" t="str">
        <f t="shared" ref="Q13" si="19">IF(P13="","",O13*P13)</f>
        <v/>
      </c>
      <c r="R13" s="144" t="str">
        <f t="shared" ref="R13" si="20">IF(Q13="","",ROUNDDOWN(Q13,-2))</f>
        <v/>
      </c>
    </row>
    <row r="14" spans="1:18" x14ac:dyDescent="0.15">
      <c r="A14" s="155"/>
      <c r="B14" s="118"/>
      <c r="C14" s="96"/>
      <c r="D14" s="154"/>
      <c r="E14" s="135"/>
      <c r="F14" s="137"/>
      <c r="G14" s="139"/>
      <c r="H14" s="141"/>
      <c r="I14" s="157"/>
      <c r="J14" s="137"/>
      <c r="K14" s="139"/>
      <c r="L14" s="141"/>
      <c r="M14" s="157"/>
      <c r="N14" s="70" t="s">
        <v>100</v>
      </c>
      <c r="O14" s="149"/>
      <c r="P14" s="143"/>
      <c r="Q14" s="145"/>
      <c r="R14" s="145"/>
    </row>
    <row r="15" spans="1:18" x14ac:dyDescent="0.15">
      <c r="A15" s="134">
        <v>3</v>
      </c>
      <c r="B15" s="117" t="s">
        <v>13</v>
      </c>
      <c r="C15" s="94"/>
      <c r="D15" s="152"/>
      <c r="E15" s="134"/>
      <c r="F15" s="136"/>
      <c r="G15" s="138" t="s">
        <v>90</v>
      </c>
      <c r="H15" s="140"/>
      <c r="I15" s="156" t="str">
        <f t="shared" ref="I15" si="21">IF(F15="","0",(H15-F15+1))</f>
        <v>0</v>
      </c>
      <c r="J15" s="136"/>
      <c r="K15" s="138" t="s">
        <v>90</v>
      </c>
      <c r="L15" s="140"/>
      <c r="M15" s="156" t="str">
        <f t="shared" ref="M15" si="22">IF(J15="","0",(L15-J15+1))</f>
        <v>0</v>
      </c>
      <c r="N15" s="69" t="str">
        <f t="shared" ref="N15" si="23">IF(OR(E15=1,E15=3,E15=5,E15=7,E15=8,E15=10,E15=12),"31",IF(OR(E15=4,E15=6,E15=9,E15=11),"30",IF(E15=2,"28","")))</f>
        <v/>
      </c>
      <c r="O15" s="148" t="str">
        <f t="shared" ref="O15" si="24">IF(N15="","",N15-(I15+M15))</f>
        <v/>
      </c>
      <c r="P15" s="142" t="str">
        <f t="shared" ref="P15" si="25">IF(N15="31","129",IF(N15="30","133",IF(N15="29","137",IF(N15="28","142",""))))</f>
        <v/>
      </c>
      <c r="Q15" s="144" t="str">
        <f t="shared" ref="Q15" si="26">IF(P15="","",O15*P15)</f>
        <v/>
      </c>
      <c r="R15" s="144" t="str">
        <f t="shared" ref="R15" si="27">IF(Q15="","",ROUNDDOWN(Q15,-2))</f>
        <v/>
      </c>
    </row>
    <row r="16" spans="1:18" x14ac:dyDescent="0.15">
      <c r="A16" s="135"/>
      <c r="B16" s="118"/>
      <c r="C16" s="95"/>
      <c r="D16" s="153"/>
      <c r="E16" s="135"/>
      <c r="F16" s="137"/>
      <c r="G16" s="139"/>
      <c r="H16" s="141"/>
      <c r="I16" s="157"/>
      <c r="J16" s="137"/>
      <c r="K16" s="139"/>
      <c r="L16" s="141"/>
      <c r="M16" s="157"/>
      <c r="N16" s="70" t="s">
        <v>100</v>
      </c>
      <c r="O16" s="149"/>
      <c r="P16" s="143"/>
      <c r="Q16" s="145"/>
      <c r="R16" s="145"/>
    </row>
    <row r="17" spans="1:18" x14ac:dyDescent="0.15">
      <c r="A17" s="135"/>
      <c r="B17" s="117" t="s">
        <v>18</v>
      </c>
      <c r="C17" s="95"/>
      <c r="D17" s="153"/>
      <c r="E17" s="134"/>
      <c r="F17" s="136"/>
      <c r="G17" s="138" t="s">
        <v>90</v>
      </c>
      <c r="H17" s="140"/>
      <c r="I17" s="156" t="str">
        <f t="shared" ref="I17" si="28">IF(F17="","0",(H17-F17+1))</f>
        <v>0</v>
      </c>
      <c r="J17" s="136"/>
      <c r="K17" s="138" t="s">
        <v>90</v>
      </c>
      <c r="L17" s="140"/>
      <c r="M17" s="156" t="str">
        <f t="shared" ref="M17" si="29">IF(J17="","0",(L17-J17+1))</f>
        <v>0</v>
      </c>
      <c r="N17" s="69" t="str">
        <f t="shared" ref="N17" si="30">IF(OR(E17=1,E17=3,E17=5,E17=7,E17=8,E17=10,E17=12),"31",IF(OR(E17=4,E17=6,E17=9,E17=11),"30",IF(E17=2,"28","")))</f>
        <v/>
      </c>
      <c r="O17" s="148" t="str">
        <f t="shared" ref="O17" si="31">IF(N17="","",N17-(I17+M17))</f>
        <v/>
      </c>
      <c r="P17" s="142" t="str">
        <f t="shared" ref="P17" si="32">IF(N17="31","129",IF(N17="30","133",IF(N17="29","137",IF(N17="28","142",""))))</f>
        <v/>
      </c>
      <c r="Q17" s="144" t="str">
        <f t="shared" ref="Q17" si="33">IF(P17="","",O17*P17)</f>
        <v/>
      </c>
      <c r="R17" s="144" t="str">
        <f t="shared" ref="R17" si="34">IF(Q17="","",ROUNDDOWN(Q17,-2))</f>
        <v/>
      </c>
    </row>
    <row r="18" spans="1:18" x14ac:dyDescent="0.15">
      <c r="A18" s="155"/>
      <c r="B18" s="118"/>
      <c r="C18" s="96"/>
      <c r="D18" s="154"/>
      <c r="E18" s="135"/>
      <c r="F18" s="137"/>
      <c r="G18" s="139"/>
      <c r="H18" s="141"/>
      <c r="I18" s="157"/>
      <c r="J18" s="137"/>
      <c r="K18" s="139"/>
      <c r="L18" s="141"/>
      <c r="M18" s="157"/>
      <c r="N18" s="70" t="s">
        <v>100</v>
      </c>
      <c r="O18" s="149"/>
      <c r="P18" s="143"/>
      <c r="Q18" s="145"/>
      <c r="R18" s="145"/>
    </row>
    <row r="19" spans="1:18" x14ac:dyDescent="0.15">
      <c r="A19" s="134">
        <v>4</v>
      </c>
      <c r="B19" s="117" t="s">
        <v>13</v>
      </c>
      <c r="C19" s="94"/>
      <c r="D19" s="152"/>
      <c r="E19" s="134"/>
      <c r="F19" s="136"/>
      <c r="G19" s="138" t="s">
        <v>90</v>
      </c>
      <c r="H19" s="140"/>
      <c r="I19" s="156" t="str">
        <f t="shared" ref="I19" si="35">IF(F19="","0",(H19-F19+1))</f>
        <v>0</v>
      </c>
      <c r="J19" s="136"/>
      <c r="K19" s="138" t="s">
        <v>90</v>
      </c>
      <c r="L19" s="140"/>
      <c r="M19" s="156" t="str">
        <f t="shared" ref="M19" si="36">IF(J19="","0",(L19-J19+1))</f>
        <v>0</v>
      </c>
      <c r="N19" s="69" t="str">
        <f t="shared" ref="N19" si="37">IF(OR(E19=1,E19=3,E19=5,E19=7,E19=8,E19=10,E19=12),"31",IF(OR(E19=4,E19=6,E19=9,E19=11),"30",IF(E19=2,"28","")))</f>
        <v/>
      </c>
      <c r="O19" s="148" t="str">
        <f t="shared" ref="O19" si="38">IF(N19="","",N19-(I19+M19))</f>
        <v/>
      </c>
      <c r="P19" s="142" t="str">
        <f t="shared" ref="P19" si="39">IF(N19="31","129",IF(N19="30","133",IF(N19="29","137",IF(N19="28","142",""))))</f>
        <v/>
      </c>
      <c r="Q19" s="144" t="str">
        <f t="shared" ref="Q19" si="40">IF(P19="","",O19*P19)</f>
        <v/>
      </c>
      <c r="R19" s="144" t="str">
        <f t="shared" ref="R19" si="41">IF(Q19="","",ROUNDDOWN(Q19,-2))</f>
        <v/>
      </c>
    </row>
    <row r="20" spans="1:18" x14ac:dyDescent="0.15">
      <c r="A20" s="135"/>
      <c r="B20" s="118"/>
      <c r="C20" s="95"/>
      <c r="D20" s="153"/>
      <c r="E20" s="135"/>
      <c r="F20" s="137"/>
      <c r="G20" s="139"/>
      <c r="H20" s="141"/>
      <c r="I20" s="157"/>
      <c r="J20" s="137"/>
      <c r="K20" s="139"/>
      <c r="L20" s="141"/>
      <c r="M20" s="157"/>
      <c r="N20" s="70" t="s">
        <v>100</v>
      </c>
      <c r="O20" s="149"/>
      <c r="P20" s="143"/>
      <c r="Q20" s="145"/>
      <c r="R20" s="145"/>
    </row>
    <row r="21" spans="1:18" x14ac:dyDescent="0.15">
      <c r="A21" s="135"/>
      <c r="B21" s="117" t="s">
        <v>18</v>
      </c>
      <c r="C21" s="95"/>
      <c r="D21" s="153"/>
      <c r="E21" s="134"/>
      <c r="F21" s="136"/>
      <c r="G21" s="138" t="s">
        <v>90</v>
      </c>
      <c r="H21" s="140"/>
      <c r="I21" s="156" t="str">
        <f t="shared" ref="I21" si="42">IF(F21="","0",(H21-F21+1))</f>
        <v>0</v>
      </c>
      <c r="J21" s="136"/>
      <c r="K21" s="138" t="s">
        <v>90</v>
      </c>
      <c r="L21" s="140"/>
      <c r="M21" s="156" t="str">
        <f t="shared" ref="M21" si="43">IF(J21="","0",(L21-J21+1))</f>
        <v>0</v>
      </c>
      <c r="N21" s="69" t="str">
        <f t="shared" ref="N21" si="44">IF(OR(E21=1,E21=3,E21=5,E21=7,E21=8,E21=10,E21=12),"31",IF(OR(E21=4,E21=6,E21=9,E21=11),"30",IF(E21=2,"28","")))</f>
        <v/>
      </c>
      <c r="O21" s="148" t="str">
        <f t="shared" ref="O21" si="45">IF(N21="","",N21-(I21+M21))</f>
        <v/>
      </c>
      <c r="P21" s="142" t="str">
        <f t="shared" ref="P21" si="46">IF(N21="31","129",IF(N21="30","133",IF(N21="29","137",IF(N21="28","142",""))))</f>
        <v/>
      </c>
      <c r="Q21" s="144" t="str">
        <f t="shared" ref="Q21" si="47">IF(P21="","",O21*P21)</f>
        <v/>
      </c>
      <c r="R21" s="144" t="str">
        <f t="shared" ref="R21" si="48">IF(Q21="","",ROUNDDOWN(Q21,-2))</f>
        <v/>
      </c>
    </row>
    <row r="22" spans="1:18" x14ac:dyDescent="0.15">
      <c r="A22" s="155"/>
      <c r="B22" s="118"/>
      <c r="C22" s="96"/>
      <c r="D22" s="154"/>
      <c r="E22" s="135"/>
      <c r="F22" s="137"/>
      <c r="G22" s="139"/>
      <c r="H22" s="141"/>
      <c r="I22" s="157"/>
      <c r="J22" s="137"/>
      <c r="K22" s="139"/>
      <c r="L22" s="141"/>
      <c r="M22" s="157"/>
      <c r="N22" s="70" t="s">
        <v>100</v>
      </c>
      <c r="O22" s="149"/>
      <c r="P22" s="143"/>
      <c r="Q22" s="145"/>
      <c r="R22" s="145"/>
    </row>
    <row r="23" spans="1:18" x14ac:dyDescent="0.15">
      <c r="A23" s="134">
        <v>5</v>
      </c>
      <c r="B23" s="117" t="s">
        <v>13</v>
      </c>
      <c r="C23" s="94"/>
      <c r="D23" s="152"/>
      <c r="E23" s="134"/>
      <c r="F23" s="136"/>
      <c r="G23" s="138" t="s">
        <v>90</v>
      </c>
      <c r="H23" s="140"/>
      <c r="I23" s="156" t="str">
        <f t="shared" ref="I23" si="49">IF(F23="","0",(H23-F23+1))</f>
        <v>0</v>
      </c>
      <c r="J23" s="136"/>
      <c r="K23" s="138" t="s">
        <v>90</v>
      </c>
      <c r="L23" s="140"/>
      <c r="M23" s="156" t="str">
        <f t="shared" ref="M23" si="50">IF(J23="","0",(L23-J23+1))</f>
        <v>0</v>
      </c>
      <c r="N23" s="69" t="str">
        <f t="shared" ref="N23" si="51">IF(OR(E23=1,E23=3,E23=5,E23=7,E23=8,E23=10,E23=12),"31",IF(OR(E23=4,E23=6,E23=9,E23=11),"30",IF(E23=2,"28","")))</f>
        <v/>
      </c>
      <c r="O23" s="148" t="str">
        <f t="shared" ref="O23" si="52">IF(N23="","",N23-(I23+M23))</f>
        <v/>
      </c>
      <c r="P23" s="142" t="str">
        <f t="shared" ref="P23" si="53">IF(N23="31","129",IF(N23="30","133",IF(N23="29","137",IF(N23="28","142",""))))</f>
        <v/>
      </c>
      <c r="Q23" s="144" t="str">
        <f t="shared" ref="Q23" si="54">IF(P23="","",O23*P23)</f>
        <v/>
      </c>
      <c r="R23" s="144" t="str">
        <f t="shared" ref="R23" si="55">IF(Q23="","",ROUNDDOWN(Q23,-2))</f>
        <v/>
      </c>
    </row>
    <row r="24" spans="1:18" x14ac:dyDescent="0.15">
      <c r="A24" s="135"/>
      <c r="B24" s="118"/>
      <c r="C24" s="95"/>
      <c r="D24" s="153"/>
      <c r="E24" s="135"/>
      <c r="F24" s="137"/>
      <c r="G24" s="139"/>
      <c r="H24" s="141"/>
      <c r="I24" s="157"/>
      <c r="J24" s="137"/>
      <c r="K24" s="139"/>
      <c r="L24" s="141"/>
      <c r="M24" s="157"/>
      <c r="N24" s="70" t="s">
        <v>100</v>
      </c>
      <c r="O24" s="149"/>
      <c r="P24" s="143"/>
      <c r="Q24" s="145"/>
      <c r="R24" s="145"/>
    </row>
    <row r="25" spans="1:18" x14ac:dyDescent="0.15">
      <c r="A25" s="135"/>
      <c r="B25" s="117" t="s">
        <v>18</v>
      </c>
      <c r="C25" s="95"/>
      <c r="D25" s="153"/>
      <c r="E25" s="134"/>
      <c r="F25" s="136"/>
      <c r="G25" s="138" t="s">
        <v>90</v>
      </c>
      <c r="H25" s="140"/>
      <c r="I25" s="156" t="str">
        <f t="shared" ref="I25" si="56">IF(F25="","0",(H25-F25+1))</f>
        <v>0</v>
      </c>
      <c r="J25" s="136"/>
      <c r="K25" s="138" t="s">
        <v>90</v>
      </c>
      <c r="L25" s="140"/>
      <c r="M25" s="156" t="str">
        <f t="shared" ref="M25" si="57">IF(J25="","0",(L25-J25+1))</f>
        <v>0</v>
      </c>
      <c r="N25" s="69" t="str">
        <f t="shared" ref="N25" si="58">IF(OR(E25=1,E25=3,E25=5,E25=7,E25=8,E25=10,E25=12),"31",IF(OR(E25=4,E25=6,E25=9,E25=11),"30",IF(E25=2,"28","")))</f>
        <v/>
      </c>
      <c r="O25" s="148" t="str">
        <f t="shared" ref="O25" si="59">IF(N25="","",N25-(I25+M25))</f>
        <v/>
      </c>
      <c r="P25" s="142" t="str">
        <f t="shared" ref="P25" si="60">IF(N25="31","129",IF(N25="30","133",IF(N25="29","137",IF(N25="28","142",""))))</f>
        <v/>
      </c>
      <c r="Q25" s="144" t="str">
        <f t="shared" ref="Q25" si="61">IF(P25="","",O25*P25)</f>
        <v/>
      </c>
      <c r="R25" s="144" t="str">
        <f t="shared" ref="R25" si="62">IF(Q25="","",ROUNDDOWN(Q25,-2))</f>
        <v/>
      </c>
    </row>
    <row r="26" spans="1:18" x14ac:dyDescent="0.15">
      <c r="A26" s="155"/>
      <c r="B26" s="118"/>
      <c r="C26" s="96"/>
      <c r="D26" s="154"/>
      <c r="E26" s="135"/>
      <c r="F26" s="137"/>
      <c r="G26" s="139"/>
      <c r="H26" s="141"/>
      <c r="I26" s="157"/>
      <c r="J26" s="137"/>
      <c r="K26" s="139"/>
      <c r="L26" s="141"/>
      <c r="M26" s="157"/>
      <c r="N26" s="70" t="s">
        <v>100</v>
      </c>
      <c r="O26" s="149"/>
      <c r="P26" s="143"/>
      <c r="Q26" s="145"/>
      <c r="R26" s="145"/>
    </row>
    <row r="27" spans="1:18" x14ac:dyDescent="0.15">
      <c r="A27" s="134">
        <v>6</v>
      </c>
      <c r="B27" s="117" t="s">
        <v>13</v>
      </c>
      <c r="C27" s="94"/>
      <c r="D27" s="152"/>
      <c r="E27" s="134"/>
      <c r="F27" s="136"/>
      <c r="G27" s="138" t="s">
        <v>90</v>
      </c>
      <c r="H27" s="140"/>
      <c r="I27" s="156" t="str">
        <f t="shared" ref="I27" si="63">IF(F27="","0",(H27-F27+1))</f>
        <v>0</v>
      </c>
      <c r="J27" s="136"/>
      <c r="K27" s="138" t="s">
        <v>90</v>
      </c>
      <c r="L27" s="140"/>
      <c r="M27" s="156" t="str">
        <f t="shared" ref="M27" si="64">IF(J27="","0",(L27-J27+1))</f>
        <v>0</v>
      </c>
      <c r="N27" s="69" t="str">
        <f t="shared" ref="N27" si="65">IF(OR(E27=1,E27=3,E27=5,E27=7,E27=8,E27=10,E27=12),"31",IF(OR(E27=4,E27=6,E27=9,E27=11),"30",IF(E27=2,"28","")))</f>
        <v/>
      </c>
      <c r="O27" s="148" t="str">
        <f t="shared" ref="O27" si="66">IF(N27="","",N27-(I27+M27))</f>
        <v/>
      </c>
      <c r="P27" s="142" t="str">
        <f t="shared" ref="P27" si="67">IF(N27="31","129",IF(N27="30","133",IF(N27="29","137",IF(N27="28","142",""))))</f>
        <v/>
      </c>
      <c r="Q27" s="144" t="str">
        <f t="shared" ref="Q27" si="68">IF(P27="","",O27*P27)</f>
        <v/>
      </c>
      <c r="R27" s="144" t="str">
        <f t="shared" ref="R27" si="69">IF(Q27="","",ROUNDDOWN(Q27,-2))</f>
        <v/>
      </c>
    </row>
    <row r="28" spans="1:18" x14ac:dyDescent="0.15">
      <c r="A28" s="135"/>
      <c r="B28" s="118"/>
      <c r="C28" s="95"/>
      <c r="D28" s="153"/>
      <c r="E28" s="135"/>
      <c r="F28" s="137"/>
      <c r="G28" s="139"/>
      <c r="H28" s="141"/>
      <c r="I28" s="157"/>
      <c r="J28" s="137"/>
      <c r="K28" s="139"/>
      <c r="L28" s="141"/>
      <c r="M28" s="157"/>
      <c r="N28" s="70" t="s">
        <v>100</v>
      </c>
      <c r="O28" s="149"/>
      <c r="P28" s="143"/>
      <c r="Q28" s="145"/>
      <c r="R28" s="145"/>
    </row>
    <row r="29" spans="1:18" x14ac:dyDescent="0.15">
      <c r="A29" s="135"/>
      <c r="B29" s="117" t="s">
        <v>18</v>
      </c>
      <c r="C29" s="95"/>
      <c r="D29" s="153"/>
      <c r="E29" s="134"/>
      <c r="F29" s="136"/>
      <c r="G29" s="138" t="s">
        <v>90</v>
      </c>
      <c r="H29" s="140"/>
      <c r="I29" s="156" t="str">
        <f t="shared" ref="I29" si="70">IF(F29="","0",(H29-F29+1))</f>
        <v>0</v>
      </c>
      <c r="J29" s="136"/>
      <c r="K29" s="138" t="s">
        <v>90</v>
      </c>
      <c r="L29" s="140"/>
      <c r="M29" s="156" t="str">
        <f t="shared" ref="M29" si="71">IF(J29="","0",(L29-J29+1))</f>
        <v>0</v>
      </c>
      <c r="N29" s="69" t="str">
        <f t="shared" ref="N29" si="72">IF(OR(E29=1,E29=3,E29=5,E29=7,E29=8,E29=10,E29=12),"31",IF(OR(E29=4,E29=6,E29=9,E29=11),"30",IF(E29=2,"28","")))</f>
        <v/>
      </c>
      <c r="O29" s="148" t="str">
        <f t="shared" ref="O29" si="73">IF(N29="","",N29-(I29+M29))</f>
        <v/>
      </c>
      <c r="P29" s="142" t="str">
        <f t="shared" ref="P29" si="74">IF(N29="31","129",IF(N29="30","133",IF(N29="29","137",IF(N29="28","142",""))))</f>
        <v/>
      </c>
      <c r="Q29" s="144" t="str">
        <f t="shared" ref="Q29" si="75">IF(P29="","",O29*P29)</f>
        <v/>
      </c>
      <c r="R29" s="144" t="str">
        <f t="shared" ref="R29" si="76">IF(Q29="","",ROUNDDOWN(Q29,-2))</f>
        <v/>
      </c>
    </row>
    <row r="30" spans="1:18" x14ac:dyDescent="0.15">
      <c r="A30" s="155"/>
      <c r="B30" s="118"/>
      <c r="C30" s="96"/>
      <c r="D30" s="154"/>
      <c r="E30" s="135"/>
      <c r="F30" s="137"/>
      <c r="G30" s="139"/>
      <c r="H30" s="141"/>
      <c r="I30" s="157"/>
      <c r="J30" s="137"/>
      <c r="K30" s="139"/>
      <c r="L30" s="141"/>
      <c r="M30" s="157"/>
      <c r="N30" s="70" t="s">
        <v>100</v>
      </c>
      <c r="O30" s="149"/>
      <c r="P30" s="143"/>
      <c r="Q30" s="145"/>
      <c r="R30" s="145"/>
    </row>
    <row r="31" spans="1:18" x14ac:dyDescent="0.15">
      <c r="A31" s="134">
        <v>7</v>
      </c>
      <c r="B31" s="117" t="s">
        <v>13</v>
      </c>
      <c r="C31" s="94"/>
      <c r="D31" s="152"/>
      <c r="E31" s="134"/>
      <c r="F31" s="136"/>
      <c r="G31" s="138" t="s">
        <v>90</v>
      </c>
      <c r="H31" s="140"/>
      <c r="I31" s="156" t="str">
        <f t="shared" ref="I31" si="77">IF(F31="","0",(H31-F31+1))</f>
        <v>0</v>
      </c>
      <c r="J31" s="136"/>
      <c r="K31" s="138" t="s">
        <v>90</v>
      </c>
      <c r="L31" s="140"/>
      <c r="M31" s="156" t="str">
        <f t="shared" ref="M31" si="78">IF(J31="","0",(L31-J31+1))</f>
        <v>0</v>
      </c>
      <c r="N31" s="69" t="str">
        <f t="shared" ref="N31" si="79">IF(OR(E31=1,E31=3,E31=5,E31=7,E31=8,E31=10,E31=12),"31",IF(OR(E31=4,E31=6,E31=9,E31=11),"30",IF(E31=2,"28","")))</f>
        <v/>
      </c>
      <c r="O31" s="148" t="str">
        <f t="shared" ref="O31" si="80">IF(N31="","",N31-(I31+M31))</f>
        <v/>
      </c>
      <c r="P31" s="142" t="str">
        <f t="shared" ref="P31" si="81">IF(N31="31","129",IF(N31="30","133",IF(N31="29","137",IF(N31="28","142",""))))</f>
        <v/>
      </c>
      <c r="Q31" s="144" t="str">
        <f t="shared" ref="Q31" si="82">IF(P31="","",O31*P31)</f>
        <v/>
      </c>
      <c r="R31" s="144" t="str">
        <f t="shared" ref="R31" si="83">IF(Q31="","",ROUNDDOWN(Q31,-2))</f>
        <v/>
      </c>
    </row>
    <row r="32" spans="1:18" x14ac:dyDescent="0.15">
      <c r="A32" s="135"/>
      <c r="B32" s="118"/>
      <c r="C32" s="95"/>
      <c r="D32" s="153"/>
      <c r="E32" s="135"/>
      <c r="F32" s="137"/>
      <c r="G32" s="139"/>
      <c r="H32" s="141"/>
      <c r="I32" s="157"/>
      <c r="J32" s="137"/>
      <c r="K32" s="139"/>
      <c r="L32" s="141"/>
      <c r="M32" s="157"/>
      <c r="N32" s="70" t="s">
        <v>100</v>
      </c>
      <c r="O32" s="149"/>
      <c r="P32" s="143"/>
      <c r="Q32" s="145"/>
      <c r="R32" s="145"/>
    </row>
    <row r="33" spans="1:18" x14ac:dyDescent="0.15">
      <c r="A33" s="135"/>
      <c r="B33" s="117" t="s">
        <v>18</v>
      </c>
      <c r="C33" s="95"/>
      <c r="D33" s="153"/>
      <c r="E33" s="134"/>
      <c r="F33" s="136"/>
      <c r="G33" s="138" t="s">
        <v>90</v>
      </c>
      <c r="H33" s="140"/>
      <c r="I33" s="156" t="str">
        <f t="shared" ref="I33" si="84">IF(F33="","0",(H33-F33+1))</f>
        <v>0</v>
      </c>
      <c r="J33" s="136"/>
      <c r="K33" s="138" t="s">
        <v>90</v>
      </c>
      <c r="L33" s="140"/>
      <c r="M33" s="156" t="str">
        <f t="shared" ref="M33" si="85">IF(J33="","0",(L33-J33+1))</f>
        <v>0</v>
      </c>
      <c r="N33" s="69" t="str">
        <f t="shared" ref="N33" si="86">IF(OR(E33=1,E33=3,E33=5,E33=7,E33=8,E33=10,E33=12),"31",IF(OR(E33=4,E33=6,E33=9,E33=11),"30",IF(E33=2,"28","")))</f>
        <v/>
      </c>
      <c r="O33" s="148" t="str">
        <f t="shared" ref="O33" si="87">IF(N33="","",N33-(I33+M33))</f>
        <v/>
      </c>
      <c r="P33" s="142" t="str">
        <f t="shared" ref="P33" si="88">IF(N33="31","129",IF(N33="30","133",IF(N33="29","137",IF(N33="28","142",""))))</f>
        <v/>
      </c>
      <c r="Q33" s="144" t="str">
        <f t="shared" ref="Q33" si="89">IF(P33="","",O33*P33)</f>
        <v/>
      </c>
      <c r="R33" s="144" t="str">
        <f t="shared" ref="R33" si="90">IF(Q33="","",ROUNDDOWN(Q33,-2))</f>
        <v/>
      </c>
    </row>
    <row r="34" spans="1:18" x14ac:dyDescent="0.15">
      <c r="A34" s="155"/>
      <c r="B34" s="118"/>
      <c r="C34" s="96"/>
      <c r="D34" s="154"/>
      <c r="E34" s="135"/>
      <c r="F34" s="137"/>
      <c r="G34" s="139"/>
      <c r="H34" s="141"/>
      <c r="I34" s="157"/>
      <c r="J34" s="137"/>
      <c r="K34" s="139"/>
      <c r="L34" s="141"/>
      <c r="M34" s="157"/>
      <c r="N34" s="70" t="s">
        <v>100</v>
      </c>
      <c r="O34" s="149"/>
      <c r="P34" s="143"/>
      <c r="Q34" s="145"/>
      <c r="R34" s="145"/>
    </row>
    <row r="35" spans="1:18" x14ac:dyDescent="0.15">
      <c r="A35" s="134">
        <v>8</v>
      </c>
      <c r="B35" s="117" t="s">
        <v>13</v>
      </c>
      <c r="C35" s="94"/>
      <c r="D35" s="152"/>
      <c r="E35" s="134"/>
      <c r="F35" s="136"/>
      <c r="G35" s="138" t="s">
        <v>90</v>
      </c>
      <c r="H35" s="140"/>
      <c r="I35" s="156" t="str">
        <f t="shared" ref="I35" si="91">IF(F35="","0",(H35-F35+1))</f>
        <v>0</v>
      </c>
      <c r="J35" s="136"/>
      <c r="K35" s="138" t="s">
        <v>90</v>
      </c>
      <c r="L35" s="140"/>
      <c r="M35" s="156" t="str">
        <f t="shared" ref="M35" si="92">IF(J35="","0",(L35-J35+1))</f>
        <v>0</v>
      </c>
      <c r="N35" s="69" t="str">
        <f t="shared" ref="N35" si="93">IF(OR(E35=1,E35=3,E35=5,E35=7,E35=8,E35=10,E35=12),"31",IF(OR(E35=4,E35=6,E35=9,E35=11),"30",IF(E35=2,"28","")))</f>
        <v/>
      </c>
      <c r="O35" s="148" t="str">
        <f t="shared" ref="O35" si="94">IF(N35="","",N35-(I35+M35))</f>
        <v/>
      </c>
      <c r="P35" s="142" t="str">
        <f t="shared" ref="P35" si="95">IF(N35="31","129",IF(N35="30","133",IF(N35="29","137",IF(N35="28","142",""))))</f>
        <v/>
      </c>
      <c r="Q35" s="144" t="str">
        <f t="shared" ref="Q35" si="96">IF(P35="","",O35*P35)</f>
        <v/>
      </c>
      <c r="R35" s="144" t="str">
        <f t="shared" ref="R35" si="97">IF(Q35="","",ROUNDDOWN(Q35,-2))</f>
        <v/>
      </c>
    </row>
    <row r="36" spans="1:18" x14ac:dyDescent="0.15">
      <c r="A36" s="135"/>
      <c r="B36" s="118"/>
      <c r="C36" s="95"/>
      <c r="D36" s="153"/>
      <c r="E36" s="135"/>
      <c r="F36" s="137"/>
      <c r="G36" s="139"/>
      <c r="H36" s="141"/>
      <c r="I36" s="157"/>
      <c r="J36" s="137"/>
      <c r="K36" s="139"/>
      <c r="L36" s="141"/>
      <c r="M36" s="157"/>
      <c r="N36" s="70" t="s">
        <v>100</v>
      </c>
      <c r="O36" s="149"/>
      <c r="P36" s="143"/>
      <c r="Q36" s="145"/>
      <c r="R36" s="145"/>
    </row>
    <row r="37" spans="1:18" x14ac:dyDescent="0.15">
      <c r="A37" s="135"/>
      <c r="B37" s="117" t="s">
        <v>18</v>
      </c>
      <c r="C37" s="95"/>
      <c r="D37" s="153"/>
      <c r="E37" s="134"/>
      <c r="F37" s="136"/>
      <c r="G37" s="138" t="s">
        <v>90</v>
      </c>
      <c r="H37" s="140"/>
      <c r="I37" s="156" t="str">
        <f t="shared" ref="I37" si="98">IF(F37="","0",(H37-F37+1))</f>
        <v>0</v>
      </c>
      <c r="J37" s="136"/>
      <c r="K37" s="138" t="s">
        <v>90</v>
      </c>
      <c r="L37" s="140"/>
      <c r="M37" s="156" t="str">
        <f t="shared" ref="M37" si="99">IF(J37="","0",(L37-J37+1))</f>
        <v>0</v>
      </c>
      <c r="N37" s="69" t="str">
        <f t="shared" ref="N37" si="100">IF(OR(E37=1,E37=3,E37=5,E37=7,E37=8,E37=10,E37=12),"31",IF(OR(E37=4,E37=6,E37=9,E37=11),"30",IF(E37=2,"28","")))</f>
        <v/>
      </c>
      <c r="O37" s="148" t="str">
        <f t="shared" ref="O37" si="101">IF(N37="","",N37-(I37+M37))</f>
        <v/>
      </c>
      <c r="P37" s="142" t="str">
        <f t="shared" ref="P37" si="102">IF(N37="31","129",IF(N37="30","133",IF(N37="29","137",IF(N37="28","142",""))))</f>
        <v/>
      </c>
      <c r="Q37" s="144" t="str">
        <f t="shared" ref="Q37" si="103">IF(P37="","",O37*P37)</f>
        <v/>
      </c>
      <c r="R37" s="144" t="str">
        <f t="shared" ref="R37" si="104">IF(Q37="","",ROUNDDOWN(Q37,-2))</f>
        <v/>
      </c>
    </row>
    <row r="38" spans="1:18" x14ac:dyDescent="0.15">
      <c r="A38" s="155"/>
      <c r="B38" s="118"/>
      <c r="C38" s="96"/>
      <c r="D38" s="154"/>
      <c r="E38" s="135"/>
      <c r="F38" s="137"/>
      <c r="G38" s="139"/>
      <c r="H38" s="141"/>
      <c r="I38" s="157"/>
      <c r="J38" s="137"/>
      <c r="K38" s="139"/>
      <c r="L38" s="141"/>
      <c r="M38" s="157"/>
      <c r="N38" s="70" t="s">
        <v>100</v>
      </c>
      <c r="O38" s="149"/>
      <c r="P38" s="143"/>
      <c r="Q38" s="145"/>
      <c r="R38" s="145"/>
    </row>
    <row r="39" spans="1:18" x14ac:dyDescent="0.15">
      <c r="A39" s="134">
        <v>9</v>
      </c>
      <c r="B39" s="117" t="s">
        <v>13</v>
      </c>
      <c r="C39" s="94"/>
      <c r="D39" s="152"/>
      <c r="E39" s="134"/>
      <c r="F39" s="136"/>
      <c r="G39" s="138" t="s">
        <v>90</v>
      </c>
      <c r="H39" s="140"/>
      <c r="I39" s="156" t="str">
        <f t="shared" ref="I39" si="105">IF(F39="","0",(H39-F39+1))</f>
        <v>0</v>
      </c>
      <c r="J39" s="136"/>
      <c r="K39" s="138" t="s">
        <v>90</v>
      </c>
      <c r="L39" s="140"/>
      <c r="M39" s="156" t="str">
        <f t="shared" ref="M39" si="106">IF(J39="","0",(L39-J39+1))</f>
        <v>0</v>
      </c>
      <c r="N39" s="69" t="str">
        <f t="shared" ref="N39" si="107">IF(OR(E39=1,E39=3,E39=5,E39=7,E39=8,E39=10,E39=12),"31",IF(OR(E39=4,E39=6,E39=9,E39=11),"30",IF(E39=2,"28","")))</f>
        <v/>
      </c>
      <c r="O39" s="148" t="str">
        <f t="shared" ref="O39" si="108">IF(N39="","",N39-(I39+M39))</f>
        <v/>
      </c>
      <c r="P39" s="142" t="str">
        <f t="shared" ref="P39" si="109">IF(N39="31","129",IF(N39="30","133",IF(N39="29","137",IF(N39="28","142",""))))</f>
        <v/>
      </c>
      <c r="Q39" s="144" t="str">
        <f t="shared" ref="Q39" si="110">IF(P39="","",O39*P39)</f>
        <v/>
      </c>
      <c r="R39" s="144" t="str">
        <f t="shared" ref="R39" si="111">IF(Q39="","",ROUNDDOWN(Q39,-2))</f>
        <v/>
      </c>
    </row>
    <row r="40" spans="1:18" x14ac:dyDescent="0.15">
      <c r="A40" s="135"/>
      <c r="B40" s="118"/>
      <c r="C40" s="95"/>
      <c r="D40" s="153"/>
      <c r="E40" s="135"/>
      <c r="F40" s="137"/>
      <c r="G40" s="139"/>
      <c r="H40" s="141"/>
      <c r="I40" s="157"/>
      <c r="J40" s="137"/>
      <c r="K40" s="139"/>
      <c r="L40" s="141"/>
      <c r="M40" s="157"/>
      <c r="N40" s="70" t="s">
        <v>100</v>
      </c>
      <c r="O40" s="149"/>
      <c r="P40" s="143"/>
      <c r="Q40" s="145"/>
      <c r="R40" s="145"/>
    </row>
    <row r="41" spans="1:18" x14ac:dyDescent="0.15">
      <c r="A41" s="135"/>
      <c r="B41" s="117" t="s">
        <v>18</v>
      </c>
      <c r="C41" s="95"/>
      <c r="D41" s="153"/>
      <c r="E41" s="134"/>
      <c r="F41" s="136"/>
      <c r="G41" s="138" t="s">
        <v>90</v>
      </c>
      <c r="H41" s="140"/>
      <c r="I41" s="156" t="str">
        <f t="shared" ref="I41" si="112">IF(F41="","0",(H41-F41+1))</f>
        <v>0</v>
      </c>
      <c r="J41" s="136"/>
      <c r="K41" s="138" t="s">
        <v>90</v>
      </c>
      <c r="L41" s="140"/>
      <c r="M41" s="156" t="str">
        <f t="shared" ref="M41" si="113">IF(J41="","0",(L41-J41+1))</f>
        <v>0</v>
      </c>
      <c r="N41" s="69" t="str">
        <f t="shared" ref="N41" si="114">IF(OR(E41=1,E41=3,E41=5,E41=7,E41=8,E41=10,E41=12),"31",IF(OR(E41=4,E41=6,E41=9,E41=11),"30",IF(E41=2,"28","")))</f>
        <v/>
      </c>
      <c r="O41" s="148" t="str">
        <f t="shared" ref="O41" si="115">IF(N41="","",N41-(I41+M41))</f>
        <v/>
      </c>
      <c r="P41" s="142" t="str">
        <f t="shared" ref="P41" si="116">IF(N41="31","129",IF(N41="30","133",IF(N41="29","137",IF(N41="28","142",""))))</f>
        <v/>
      </c>
      <c r="Q41" s="144" t="str">
        <f t="shared" ref="Q41" si="117">IF(P41="","",O41*P41)</f>
        <v/>
      </c>
      <c r="R41" s="144" t="str">
        <f t="shared" ref="R41" si="118">IF(Q41="","",ROUNDDOWN(Q41,-2))</f>
        <v/>
      </c>
    </row>
    <row r="42" spans="1:18" x14ac:dyDescent="0.15">
      <c r="A42" s="155"/>
      <c r="B42" s="118"/>
      <c r="C42" s="96"/>
      <c r="D42" s="154"/>
      <c r="E42" s="135"/>
      <c r="F42" s="137"/>
      <c r="G42" s="139"/>
      <c r="H42" s="141"/>
      <c r="I42" s="157"/>
      <c r="J42" s="137"/>
      <c r="K42" s="139"/>
      <c r="L42" s="141"/>
      <c r="M42" s="157"/>
      <c r="N42" s="70" t="s">
        <v>100</v>
      </c>
      <c r="O42" s="149"/>
      <c r="P42" s="143"/>
      <c r="Q42" s="145"/>
      <c r="R42" s="145"/>
    </row>
    <row r="43" spans="1:18" x14ac:dyDescent="0.15">
      <c r="A43" s="134"/>
      <c r="B43" s="117" t="s">
        <v>13</v>
      </c>
      <c r="C43" s="94"/>
      <c r="D43" s="152"/>
      <c r="E43" s="134"/>
      <c r="F43" s="136"/>
      <c r="G43" s="138" t="s">
        <v>90</v>
      </c>
      <c r="H43" s="140"/>
      <c r="I43" s="156" t="str">
        <f t="shared" ref="I43" si="119">IF(F43="","0",(H43-F43+1))</f>
        <v>0</v>
      </c>
      <c r="J43" s="136"/>
      <c r="K43" s="138" t="s">
        <v>90</v>
      </c>
      <c r="L43" s="140"/>
      <c r="M43" s="156" t="str">
        <f t="shared" ref="M43" si="120">IF(J43="","0",(L43-J43+1))</f>
        <v>0</v>
      </c>
      <c r="N43" s="69" t="str">
        <f t="shared" ref="N43" si="121">IF(OR(E43=1,E43=3,E43=5,E43=7,E43=8,E43=10,E43=12),"31",IF(OR(E43=4,E43=6,E43=9,E43=11),"30",IF(E43=2,"28","")))</f>
        <v/>
      </c>
      <c r="O43" s="148" t="str">
        <f t="shared" ref="O43" si="122">IF(N43="","",N43-(I43+M43))</f>
        <v/>
      </c>
      <c r="P43" s="142" t="str">
        <f t="shared" ref="P43" si="123">IF(N43="31","129",IF(N43="30","133",IF(N43="29","137",IF(N43="28","142",""))))</f>
        <v/>
      </c>
      <c r="Q43" s="144" t="str">
        <f t="shared" ref="Q43" si="124">IF(P43="","",O43*P43)</f>
        <v/>
      </c>
      <c r="R43" s="144" t="str">
        <f t="shared" ref="R43" si="125">IF(Q43="","",ROUNDDOWN(Q43,-2))</f>
        <v/>
      </c>
    </row>
    <row r="44" spans="1:18" x14ac:dyDescent="0.15">
      <c r="A44" s="135"/>
      <c r="B44" s="118"/>
      <c r="C44" s="95"/>
      <c r="D44" s="153"/>
      <c r="E44" s="135"/>
      <c r="F44" s="137"/>
      <c r="G44" s="139"/>
      <c r="H44" s="141"/>
      <c r="I44" s="157"/>
      <c r="J44" s="137"/>
      <c r="K44" s="139"/>
      <c r="L44" s="141"/>
      <c r="M44" s="157"/>
      <c r="N44" s="70" t="s">
        <v>100</v>
      </c>
      <c r="O44" s="149"/>
      <c r="P44" s="143"/>
      <c r="Q44" s="145"/>
      <c r="R44" s="145"/>
    </row>
    <row r="45" spans="1:18" x14ac:dyDescent="0.15">
      <c r="A45" s="135"/>
      <c r="B45" s="117" t="s">
        <v>18</v>
      </c>
      <c r="C45" s="95"/>
      <c r="D45" s="153"/>
      <c r="E45" s="134"/>
      <c r="F45" s="136"/>
      <c r="G45" s="138" t="s">
        <v>90</v>
      </c>
      <c r="H45" s="140"/>
      <c r="I45" s="156" t="str">
        <f t="shared" ref="I45" si="126">IF(F45="","0",(H45-F45+1))</f>
        <v>0</v>
      </c>
      <c r="J45" s="136"/>
      <c r="K45" s="138" t="s">
        <v>90</v>
      </c>
      <c r="L45" s="140"/>
      <c r="M45" s="156" t="str">
        <f t="shared" ref="M45" si="127">IF(J45="","0",(L45-J45+1))</f>
        <v>0</v>
      </c>
      <c r="N45" s="69" t="str">
        <f t="shared" ref="N45" si="128">IF(OR(E45=1,E45=3,E45=5,E45=7,E45=8,E45=10,E45=12),"31",IF(OR(E45=4,E45=6,E45=9,E45=11),"30",IF(E45=2,"28","")))</f>
        <v/>
      </c>
      <c r="O45" s="148" t="str">
        <f t="shared" ref="O45" si="129">IF(N45="","",N45-(I45+M45))</f>
        <v/>
      </c>
      <c r="P45" s="142" t="str">
        <f t="shared" ref="P45" si="130">IF(N45="31","129",IF(N45="30","133",IF(N45="29","137",IF(N45="28","142",""))))</f>
        <v/>
      </c>
      <c r="Q45" s="144" t="str">
        <f t="shared" ref="Q45" si="131">IF(P45="","",O45*P45)</f>
        <v/>
      </c>
      <c r="R45" s="144" t="str">
        <f t="shared" ref="R45" si="132">IF(Q45="","",ROUNDDOWN(Q45,-2))</f>
        <v/>
      </c>
    </row>
    <row r="46" spans="1:18" x14ac:dyDescent="0.15">
      <c r="A46" s="155"/>
      <c r="B46" s="118"/>
      <c r="C46" s="96"/>
      <c r="D46" s="154"/>
      <c r="E46" s="135"/>
      <c r="F46" s="137"/>
      <c r="G46" s="139"/>
      <c r="H46" s="141"/>
      <c r="I46" s="157"/>
      <c r="J46" s="137"/>
      <c r="K46" s="139"/>
      <c r="L46" s="141"/>
      <c r="M46" s="157"/>
      <c r="N46" s="70" t="s">
        <v>100</v>
      </c>
      <c r="O46" s="149"/>
      <c r="P46" s="143"/>
      <c r="Q46" s="145"/>
      <c r="R46" s="145"/>
    </row>
    <row r="47" spans="1:18" ht="21.75" customHeight="1" x14ac:dyDescent="0.15">
      <c r="A47" s="1" t="s">
        <v>6</v>
      </c>
      <c r="B47" s="1"/>
      <c r="C47" s="1">
        <f>COUNTA(C7:D46)</f>
        <v>0</v>
      </c>
      <c r="D47" s="49" t="s">
        <v>7</v>
      </c>
      <c r="E47" s="49"/>
      <c r="F47" s="107"/>
      <c r="G47" s="146"/>
      <c r="H47" s="146"/>
      <c r="I47" s="147"/>
      <c r="J47" s="107"/>
      <c r="K47" s="146"/>
      <c r="L47" s="146"/>
      <c r="M47" s="147"/>
      <c r="N47" s="54"/>
      <c r="O47" s="3"/>
      <c r="P47" s="3"/>
      <c r="Q47" s="3"/>
      <c r="R47" s="4">
        <f>SUM(R7:R46)</f>
        <v>0</v>
      </c>
    </row>
    <row r="48" spans="1:18" ht="14.25" x14ac:dyDescent="0.15">
      <c r="A48" s="5" t="s">
        <v>69</v>
      </c>
      <c r="B48" s="5"/>
      <c r="C48" s="5"/>
      <c r="I48" s="5"/>
      <c r="J48" s="5"/>
      <c r="K48" s="5"/>
      <c r="L48" s="5"/>
      <c r="M48" s="5"/>
      <c r="N48" s="5"/>
      <c r="O48" s="5"/>
      <c r="P48" s="5"/>
      <c r="Q48" s="5"/>
      <c r="R48" s="6"/>
    </row>
    <row r="49" spans="2:6" x14ac:dyDescent="0.15">
      <c r="B49" s="2" t="s">
        <v>93</v>
      </c>
      <c r="D49">
        <v>129</v>
      </c>
      <c r="F49" t="s">
        <v>91</v>
      </c>
    </row>
    <row r="50" spans="2:6" x14ac:dyDescent="0.15">
      <c r="B50" s="2" t="s">
        <v>70</v>
      </c>
      <c r="C50" s="2"/>
      <c r="D50">
        <v>133</v>
      </c>
      <c r="F50" t="s">
        <v>91</v>
      </c>
    </row>
    <row r="51" spans="2:6" x14ac:dyDescent="0.15">
      <c r="B51" s="2" t="s">
        <v>92</v>
      </c>
      <c r="C51" s="2"/>
      <c r="D51">
        <v>137</v>
      </c>
      <c r="F51" t="s">
        <v>91</v>
      </c>
    </row>
    <row r="52" spans="2:6" x14ac:dyDescent="0.15">
      <c r="B52" s="2" t="s">
        <v>71</v>
      </c>
      <c r="C52" s="2"/>
      <c r="D52">
        <v>142</v>
      </c>
      <c r="F52" t="s">
        <v>91</v>
      </c>
    </row>
  </sheetData>
  <mergeCells count="315">
    <mergeCell ref="M7:M8"/>
    <mergeCell ref="B9:B10"/>
    <mergeCell ref="I9:I10"/>
    <mergeCell ref="M9:M10"/>
    <mergeCell ref="A11:A14"/>
    <mergeCell ref="M11:M12"/>
    <mergeCell ref="B13:B14"/>
    <mergeCell ref="I13:I14"/>
    <mergeCell ref="M13:M14"/>
    <mergeCell ref="B11:B12"/>
    <mergeCell ref="I11:I12"/>
    <mergeCell ref="F11:F12"/>
    <mergeCell ref="G11:G12"/>
    <mergeCell ref="H11:H12"/>
    <mergeCell ref="F13:F14"/>
    <mergeCell ref="G13:G14"/>
    <mergeCell ref="H13:H14"/>
    <mergeCell ref="I7:I8"/>
    <mergeCell ref="F7:F8"/>
    <mergeCell ref="G7:G8"/>
    <mergeCell ref="H7:H8"/>
    <mergeCell ref="F9:F10"/>
    <mergeCell ref="G9:G10"/>
    <mergeCell ref="H9:H10"/>
    <mergeCell ref="E5:E6"/>
    <mergeCell ref="F5:H6"/>
    <mergeCell ref="I5:I6"/>
    <mergeCell ref="A2:R2"/>
    <mergeCell ref="A5:A6"/>
    <mergeCell ref="R5:R6"/>
    <mergeCell ref="Q5:Q6"/>
    <mergeCell ref="O5:O6"/>
    <mergeCell ref="P5:P6"/>
    <mergeCell ref="J5:L6"/>
    <mergeCell ref="M5:M6"/>
    <mergeCell ref="N5:N6"/>
    <mergeCell ref="E7:E8"/>
    <mergeCell ref="E9:E10"/>
    <mergeCell ref="J7:J8"/>
    <mergeCell ref="K7:K8"/>
    <mergeCell ref="L7:L8"/>
    <mergeCell ref="J9:J10"/>
    <mergeCell ref="K9:K10"/>
    <mergeCell ref="A19:A22"/>
    <mergeCell ref="B7:B8"/>
    <mergeCell ref="L9:L10"/>
    <mergeCell ref="J11:J12"/>
    <mergeCell ref="K11:K12"/>
    <mergeCell ref="L11:L12"/>
    <mergeCell ref="J13:J14"/>
    <mergeCell ref="K13:K14"/>
    <mergeCell ref="L13:L14"/>
    <mergeCell ref="K21:K22"/>
    <mergeCell ref="L21:L22"/>
    <mergeCell ref="A7:A10"/>
    <mergeCell ref="M19:M20"/>
    <mergeCell ref="B21:B22"/>
    <mergeCell ref="I21:I22"/>
    <mergeCell ref="M21:M22"/>
    <mergeCell ref="M15:M16"/>
    <mergeCell ref="B17:B18"/>
    <mergeCell ref="I17:I18"/>
    <mergeCell ref="M17:M18"/>
    <mergeCell ref="A15:A18"/>
    <mergeCell ref="B15:B16"/>
    <mergeCell ref="I15:I16"/>
    <mergeCell ref="B19:B20"/>
    <mergeCell ref="I19:I20"/>
    <mergeCell ref="F15:F16"/>
    <mergeCell ref="G15:G16"/>
    <mergeCell ref="H15:H16"/>
    <mergeCell ref="F17:F18"/>
    <mergeCell ref="J15:J16"/>
    <mergeCell ref="K15:K16"/>
    <mergeCell ref="L15:L16"/>
    <mergeCell ref="K17:K18"/>
    <mergeCell ref="L17:L18"/>
    <mergeCell ref="K19:K20"/>
    <mergeCell ref="L19:L20"/>
    <mergeCell ref="A27:A30"/>
    <mergeCell ref="M27:M28"/>
    <mergeCell ref="B29:B30"/>
    <mergeCell ref="I29:I30"/>
    <mergeCell ref="M29:M30"/>
    <mergeCell ref="B27:B28"/>
    <mergeCell ref="I27:I28"/>
    <mergeCell ref="M23:M24"/>
    <mergeCell ref="B25:B26"/>
    <mergeCell ref="I25:I26"/>
    <mergeCell ref="M25:M26"/>
    <mergeCell ref="A23:A26"/>
    <mergeCell ref="B23:B24"/>
    <mergeCell ref="I23:I24"/>
    <mergeCell ref="F25:F26"/>
    <mergeCell ref="G25:G26"/>
    <mergeCell ref="H25:H26"/>
    <mergeCell ref="F27:F28"/>
    <mergeCell ref="G27:G28"/>
    <mergeCell ref="H27:H28"/>
    <mergeCell ref="F29:F30"/>
    <mergeCell ref="G29:G30"/>
    <mergeCell ref="H29:H30"/>
    <mergeCell ref="J23:J24"/>
    <mergeCell ref="A35:A38"/>
    <mergeCell ref="M35:M36"/>
    <mergeCell ref="B37:B38"/>
    <mergeCell ref="I37:I38"/>
    <mergeCell ref="M37:M38"/>
    <mergeCell ref="M31:M32"/>
    <mergeCell ref="B33:B34"/>
    <mergeCell ref="I33:I34"/>
    <mergeCell ref="M33:M34"/>
    <mergeCell ref="A31:A34"/>
    <mergeCell ref="B31:B32"/>
    <mergeCell ref="I31:I32"/>
    <mergeCell ref="B35:B36"/>
    <mergeCell ref="I35:I36"/>
    <mergeCell ref="F35:F36"/>
    <mergeCell ref="G35:G36"/>
    <mergeCell ref="H35:H36"/>
    <mergeCell ref="F37:F38"/>
    <mergeCell ref="F31:F32"/>
    <mergeCell ref="G31:G32"/>
    <mergeCell ref="H31:H32"/>
    <mergeCell ref="F33:F34"/>
    <mergeCell ref="G33:G34"/>
    <mergeCell ref="H33:H34"/>
    <mergeCell ref="A43:A46"/>
    <mergeCell ref="M43:M44"/>
    <mergeCell ref="B45:B46"/>
    <mergeCell ref="I45:I46"/>
    <mergeCell ref="M45:M46"/>
    <mergeCell ref="B43:B44"/>
    <mergeCell ref="I43:I44"/>
    <mergeCell ref="M39:M40"/>
    <mergeCell ref="B41:B42"/>
    <mergeCell ref="I41:I42"/>
    <mergeCell ref="M41:M42"/>
    <mergeCell ref="A39:A42"/>
    <mergeCell ref="B39:B40"/>
    <mergeCell ref="I39:I40"/>
    <mergeCell ref="F45:F46"/>
    <mergeCell ref="G45:G46"/>
    <mergeCell ref="H45:H46"/>
    <mergeCell ref="J41:J42"/>
    <mergeCell ref="E45:E46"/>
    <mergeCell ref="F41:F42"/>
    <mergeCell ref="G41:G42"/>
    <mergeCell ref="H41:H42"/>
    <mergeCell ref="F43:F44"/>
    <mergeCell ref="G43:G44"/>
    <mergeCell ref="H43:H44"/>
    <mergeCell ref="G17:G18"/>
    <mergeCell ref="H17:H18"/>
    <mergeCell ref="F19:F20"/>
    <mergeCell ref="G19:G20"/>
    <mergeCell ref="H19:H20"/>
    <mergeCell ref="F21:F22"/>
    <mergeCell ref="G21:G22"/>
    <mergeCell ref="H21:H22"/>
    <mergeCell ref="F23:F24"/>
    <mergeCell ref="G23:G24"/>
    <mergeCell ref="H23:H24"/>
    <mergeCell ref="O31:O32"/>
    <mergeCell ref="O33:O34"/>
    <mergeCell ref="O35:O36"/>
    <mergeCell ref="O37:O38"/>
    <mergeCell ref="J35:J36"/>
    <mergeCell ref="K35:K36"/>
    <mergeCell ref="L35:L36"/>
    <mergeCell ref="J37:J38"/>
    <mergeCell ref="K37:K38"/>
    <mergeCell ref="L37:L38"/>
    <mergeCell ref="J31:J32"/>
    <mergeCell ref="K31:K32"/>
    <mergeCell ref="L31:L32"/>
    <mergeCell ref="J33:J34"/>
    <mergeCell ref="K33:K34"/>
    <mergeCell ref="L33:L34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43:O44"/>
    <mergeCell ref="O45:O46"/>
    <mergeCell ref="C5:D6"/>
    <mergeCell ref="C7:D10"/>
    <mergeCell ref="C11:D14"/>
    <mergeCell ref="C15:D18"/>
    <mergeCell ref="C19:D22"/>
    <mergeCell ref="C23:D26"/>
    <mergeCell ref="C27:D30"/>
    <mergeCell ref="C31:D34"/>
    <mergeCell ref="C35:D38"/>
    <mergeCell ref="C39:D42"/>
    <mergeCell ref="C43:D46"/>
    <mergeCell ref="K41:K42"/>
    <mergeCell ref="L41:L42"/>
    <mergeCell ref="J43:J44"/>
    <mergeCell ref="K43:K44"/>
    <mergeCell ref="L43:L44"/>
    <mergeCell ref="J45:J46"/>
    <mergeCell ref="K45:K46"/>
    <mergeCell ref="L45:L46"/>
    <mergeCell ref="O7:O8"/>
    <mergeCell ref="O9:O10"/>
    <mergeCell ref="O11:O12"/>
    <mergeCell ref="F47:I47"/>
    <mergeCell ref="J47:M47"/>
    <mergeCell ref="P7:P8"/>
    <mergeCell ref="Q7:Q8"/>
    <mergeCell ref="R7:R8"/>
    <mergeCell ref="P9:P10"/>
    <mergeCell ref="Q9:Q10"/>
    <mergeCell ref="R9:R10"/>
    <mergeCell ref="P11:P12"/>
    <mergeCell ref="Q11:Q12"/>
    <mergeCell ref="R11:R12"/>
    <mergeCell ref="P13:P14"/>
    <mergeCell ref="Q13:Q14"/>
    <mergeCell ref="R13:R14"/>
    <mergeCell ref="P15:P16"/>
    <mergeCell ref="Q15:Q16"/>
    <mergeCell ref="R15:R16"/>
    <mergeCell ref="P17:P18"/>
    <mergeCell ref="Q17:Q18"/>
    <mergeCell ref="R17:R18"/>
    <mergeCell ref="P19:P20"/>
    <mergeCell ref="Q19:Q20"/>
    <mergeCell ref="O39:O40"/>
    <mergeCell ref="O41:O42"/>
    <mergeCell ref="R19:R20"/>
    <mergeCell ref="P21:P22"/>
    <mergeCell ref="Q21:Q22"/>
    <mergeCell ref="R21:R22"/>
    <mergeCell ref="P23:P24"/>
    <mergeCell ref="Q23:Q24"/>
    <mergeCell ref="R23:R24"/>
    <mergeCell ref="P25:P26"/>
    <mergeCell ref="Q25:Q26"/>
    <mergeCell ref="R25:R26"/>
    <mergeCell ref="P27:P28"/>
    <mergeCell ref="Q27:Q28"/>
    <mergeCell ref="R27:R28"/>
    <mergeCell ref="P29:P30"/>
    <mergeCell ref="Q29:Q30"/>
    <mergeCell ref="R29:R30"/>
    <mergeCell ref="P31:P32"/>
    <mergeCell ref="Q31:Q32"/>
    <mergeCell ref="R31:R32"/>
    <mergeCell ref="P33:P34"/>
    <mergeCell ref="Q33:Q34"/>
    <mergeCell ref="R33:R34"/>
    <mergeCell ref="P35:P36"/>
    <mergeCell ref="Q35:Q36"/>
    <mergeCell ref="R35:R36"/>
    <mergeCell ref="P37:P38"/>
    <mergeCell ref="Q37:Q38"/>
    <mergeCell ref="R37:R38"/>
    <mergeCell ref="P45:P46"/>
    <mergeCell ref="Q45:Q46"/>
    <mergeCell ref="R45:R46"/>
    <mergeCell ref="P39:P40"/>
    <mergeCell ref="Q39:Q40"/>
    <mergeCell ref="R39:R40"/>
    <mergeCell ref="P41:P42"/>
    <mergeCell ref="Q41:Q42"/>
    <mergeCell ref="R41:R42"/>
    <mergeCell ref="P43:P44"/>
    <mergeCell ref="Q43:Q44"/>
    <mergeCell ref="R43:R44"/>
    <mergeCell ref="E41:E42"/>
    <mergeCell ref="E43:E44"/>
    <mergeCell ref="K23:K24"/>
    <mergeCell ref="L23:L24"/>
    <mergeCell ref="J25:J26"/>
    <mergeCell ref="K25:K26"/>
    <mergeCell ref="L25:L26"/>
    <mergeCell ref="J27:J28"/>
    <mergeCell ref="K27:K28"/>
    <mergeCell ref="L27:L28"/>
    <mergeCell ref="J39:J40"/>
    <mergeCell ref="K39:K40"/>
    <mergeCell ref="L39:L40"/>
    <mergeCell ref="J29:J30"/>
    <mergeCell ref="K29:K30"/>
    <mergeCell ref="L29:L30"/>
    <mergeCell ref="E23:E24"/>
    <mergeCell ref="E25:E26"/>
    <mergeCell ref="E27:E28"/>
    <mergeCell ref="G37:G38"/>
    <mergeCell ref="H37:H38"/>
    <mergeCell ref="F39:F40"/>
    <mergeCell ref="G39:G40"/>
    <mergeCell ref="H39:H40"/>
    <mergeCell ref="E29:E30"/>
    <mergeCell ref="E31:E32"/>
    <mergeCell ref="E33:E34"/>
    <mergeCell ref="E35:E36"/>
    <mergeCell ref="E37:E38"/>
    <mergeCell ref="E39:E40"/>
    <mergeCell ref="J17:J18"/>
    <mergeCell ref="E11:E12"/>
    <mergeCell ref="E13:E14"/>
    <mergeCell ref="E15:E16"/>
    <mergeCell ref="E17:E18"/>
    <mergeCell ref="E19:E20"/>
    <mergeCell ref="E21:E22"/>
    <mergeCell ref="J19:J20"/>
    <mergeCell ref="J21:J22"/>
  </mergeCells>
  <phoneticPr fontId="2"/>
  <dataValidations disablePrompts="1" count="3">
    <dataValidation type="whole" allowBlank="1" showInputMessage="1" showErrorMessage="1" sqref="F7:F46 J7:J46">
      <formula1>1</formula1>
      <formula2>31</formula2>
    </dataValidation>
    <dataValidation type="whole" allowBlank="1" showInputMessage="1" showErrorMessage="1" sqref="L7:L46 H7:H46">
      <formula1>F7</formula1>
      <formula2>31</formula2>
    </dataValidation>
    <dataValidation type="whole" allowBlank="1" showInputMessage="1" showErrorMessage="1" sqref="E7:E46">
      <formula1>1</formula1>
      <formula2>12</formula2>
    </dataValidation>
  </dataValidation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別紙３(1)(2)</vt:lpstr>
      <vt:lpstr>別紙３(3)</vt:lpstr>
      <vt:lpstr>別紙３(４)</vt:lpstr>
      <vt:lpstr>別紙３(5)日割計算(変更、実績)</vt:lpstr>
      <vt:lpstr>'別紙３(1)(2)'!Print_Area</vt:lpstr>
      <vt:lpstr>'別紙３(3)'!Print_Area</vt:lpstr>
      <vt:lpstr>'別紙３(４)'!Print_Area</vt:lpstr>
      <vt:lpstr>'別紙３(5)日割計算(変更、実績)'!Print_Area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infomc-0502-0017</dc:creator>
  <cp:lastModifiedBy>M501001</cp:lastModifiedBy>
  <cp:lastPrinted>2022-04-28T08:01:39Z</cp:lastPrinted>
  <dcterms:created xsi:type="dcterms:W3CDTF">2009-01-25T14:18:45Z</dcterms:created>
  <dcterms:modified xsi:type="dcterms:W3CDTF">2022-04-28T08:02:47Z</dcterms:modified>
</cp:coreProperties>
</file>